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2285" windowHeight="6465" tabRatio="868"/>
  </bookViews>
  <sheets>
    <sheet name="總表" sheetId="3" r:id="rId1"/>
  </sheets>
  <calcPr calcId="145621"/>
</workbook>
</file>

<file path=xl/calcChain.xml><?xml version="1.0" encoding="utf-8"?>
<calcChain xmlns="http://schemas.openxmlformats.org/spreadsheetml/2006/main">
  <c r="B1192" i="3" l="1"/>
  <c r="B1183" i="3"/>
  <c r="B1179" i="3"/>
  <c r="B1178" i="3"/>
  <c r="B1172" i="3"/>
  <c r="B1171" i="3"/>
  <c r="B1170" i="3"/>
  <c r="B1165" i="3"/>
  <c r="B1164" i="3"/>
  <c r="B1149" i="3"/>
  <c r="B1132" i="3"/>
  <c r="B1126" i="3"/>
  <c r="B1125" i="3"/>
  <c r="B1124" i="3"/>
  <c r="B1123" i="3"/>
  <c r="B1122" i="3"/>
  <c r="B1120" i="3"/>
  <c r="B1110" i="3"/>
  <c r="B1108" i="3"/>
  <c r="B1106" i="3"/>
  <c r="B1102" i="3"/>
  <c r="B1098" i="3"/>
  <c r="B1092" i="3"/>
  <c r="B1091" i="3"/>
  <c r="B1089" i="3"/>
  <c r="B1087" i="3"/>
  <c r="B1086" i="3"/>
  <c r="B1084" i="3"/>
  <c r="B1081" i="3"/>
  <c r="B1076" i="3"/>
  <c r="B987" i="3"/>
  <c r="B982" i="3"/>
  <c r="B981" i="3"/>
  <c r="B980" i="3"/>
  <c r="B978" i="3"/>
  <c r="B977" i="3"/>
  <c r="B976" i="3"/>
  <c r="B972" i="3"/>
  <c r="B966" i="3"/>
  <c r="B965" i="3"/>
  <c r="B964" i="3"/>
  <c r="B963" i="3"/>
  <c r="B960" i="3"/>
  <c r="B959" i="3"/>
  <c r="B958" i="3"/>
  <c r="B956" i="3"/>
  <c r="B955" i="3"/>
  <c r="B953" i="3"/>
  <c r="B952" i="3"/>
  <c r="B951" i="3"/>
  <c r="B950" i="3"/>
  <c r="B949" i="3"/>
  <c r="B947" i="3"/>
  <c r="B945" i="3"/>
  <c r="B944" i="3"/>
  <c r="B943" i="3"/>
  <c r="B942" i="3"/>
  <c r="B941" i="3"/>
  <c r="B940" i="3"/>
  <c r="B939" i="3"/>
  <c r="B938" i="3"/>
  <c r="B937" i="3"/>
  <c r="B935" i="3"/>
  <c r="B933" i="3"/>
  <c r="B932" i="3"/>
  <c r="B926" i="3"/>
  <c r="B925" i="3"/>
  <c r="B924" i="3"/>
  <c r="B923" i="3"/>
  <c r="B922" i="3"/>
  <c r="B921" i="3"/>
  <c r="B920" i="3"/>
  <c r="B919" i="3"/>
  <c r="B918" i="3"/>
  <c r="B917" i="3"/>
  <c r="B915" i="3"/>
  <c r="B914" i="3"/>
  <c r="B911" i="3"/>
  <c r="B910" i="3"/>
  <c r="B909" i="3"/>
  <c r="B907" i="3"/>
  <c r="B906" i="3"/>
  <c r="B900" i="3"/>
  <c r="B898" i="3"/>
  <c r="B897" i="3"/>
  <c r="B896" i="3"/>
  <c r="B895" i="3"/>
  <c r="B892" i="3"/>
  <c r="B891" i="3"/>
  <c r="B889" i="3"/>
  <c r="B887" i="3"/>
  <c r="B884" i="3"/>
  <c r="B883" i="3"/>
  <c r="B882" i="3"/>
  <c r="B881" i="3"/>
  <c r="B878" i="3"/>
  <c r="B877" i="3"/>
  <c r="B876" i="3"/>
  <c r="B875" i="3"/>
  <c r="B874" i="3"/>
  <c r="B873" i="3"/>
  <c r="B872" i="3"/>
  <c r="B870" i="3"/>
  <c r="B868" i="3"/>
  <c r="B867" i="3"/>
  <c r="B866" i="3"/>
  <c r="B865" i="3"/>
  <c r="B864" i="3"/>
  <c r="B861" i="3"/>
  <c r="B860" i="3"/>
  <c r="B857" i="3"/>
  <c r="B856" i="3"/>
  <c r="B855" i="3"/>
  <c r="B854" i="3"/>
  <c r="B853" i="3"/>
  <c r="B852" i="3"/>
  <c r="B851" i="3"/>
  <c r="B850" i="3"/>
  <c r="B849" i="3"/>
  <c r="B848" i="3"/>
  <c r="B846" i="3"/>
  <c r="B844" i="3"/>
  <c r="B843" i="3"/>
  <c r="B842" i="3"/>
  <c r="B841" i="3"/>
  <c r="B836" i="3"/>
  <c r="B835" i="3"/>
  <c r="B834" i="3"/>
  <c r="B831" i="3"/>
  <c r="B830" i="3"/>
  <c r="B827" i="3"/>
  <c r="B826" i="3"/>
  <c r="B824" i="3"/>
  <c r="B822" i="3"/>
  <c r="B821" i="3"/>
  <c r="B820" i="3"/>
  <c r="B819" i="3"/>
  <c r="B816" i="3"/>
  <c r="B815" i="3"/>
  <c r="B814" i="3"/>
  <c r="B813" i="3"/>
  <c r="B811" i="3"/>
  <c r="B810" i="3"/>
  <c r="B807" i="3"/>
  <c r="B806" i="3"/>
  <c r="B805" i="3"/>
  <c r="B804" i="3"/>
  <c r="B803" i="3"/>
  <c r="B802" i="3"/>
  <c r="B801" i="3"/>
  <c r="B800" i="3"/>
  <c r="B799" i="3"/>
  <c r="B797" i="3"/>
  <c r="B793" i="3"/>
  <c r="B791" i="3"/>
  <c r="B789" i="3"/>
  <c r="B788" i="3"/>
  <c r="B787" i="3"/>
  <c r="B785" i="3"/>
  <c r="B784" i="3"/>
  <c r="B782" i="3"/>
  <c r="B778" i="3"/>
  <c r="B777" i="3"/>
  <c r="B774" i="3"/>
  <c r="B773" i="3"/>
  <c r="B772" i="3"/>
  <c r="B767" i="3"/>
  <c r="B765" i="3"/>
  <c r="B764" i="3"/>
  <c r="B763" i="3"/>
  <c r="B762" i="3"/>
  <c r="B761" i="3"/>
  <c r="B759" i="3"/>
  <c r="B758" i="3"/>
  <c r="B757" i="3"/>
  <c r="B756" i="3"/>
  <c r="B754" i="3"/>
  <c r="B753" i="3"/>
  <c r="B751" i="3"/>
  <c r="B750" i="3"/>
  <c r="B749" i="3"/>
  <c r="B747" i="3"/>
  <c r="B745" i="3"/>
  <c r="B744" i="3"/>
  <c r="B743" i="3"/>
  <c r="B741" i="3"/>
  <c r="B740" i="3"/>
  <c r="B739" i="3"/>
  <c r="B738" i="3"/>
  <c r="B737" i="3"/>
  <c r="B736" i="3"/>
  <c r="B735" i="3"/>
  <c r="B732" i="3"/>
  <c r="B731" i="3"/>
  <c r="B730" i="3"/>
  <c r="B729" i="3"/>
  <c r="B728" i="3"/>
  <c r="B727" i="3"/>
  <c r="B726" i="3"/>
  <c r="B725" i="3"/>
  <c r="B724" i="3"/>
  <c r="B723" i="3"/>
  <c r="B722" i="3"/>
  <c r="B720" i="3"/>
  <c r="B715" i="3"/>
  <c r="B714" i="3"/>
  <c r="B713" i="3"/>
  <c r="B712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7" i="3"/>
  <c r="B696" i="3"/>
  <c r="B691" i="3"/>
  <c r="B690" i="3"/>
  <c r="B689" i="3"/>
  <c r="B687" i="3"/>
  <c r="B685" i="3"/>
  <c r="B684" i="3"/>
  <c r="B683" i="3"/>
  <c r="B682" i="3"/>
  <c r="B681" i="3"/>
  <c r="B680" i="3"/>
  <c r="B679" i="3"/>
  <c r="B676" i="3"/>
  <c r="B675" i="3"/>
  <c r="B674" i="3"/>
  <c r="B672" i="3"/>
  <c r="B671" i="3"/>
  <c r="B670" i="3"/>
  <c r="B669" i="3"/>
  <c r="B668" i="3"/>
  <c r="B666" i="3"/>
  <c r="B665" i="3"/>
  <c r="B664" i="3"/>
  <c r="B662" i="3"/>
  <c r="B661" i="3"/>
  <c r="B659" i="3"/>
  <c r="B658" i="3"/>
  <c r="B657" i="3"/>
  <c r="B655" i="3"/>
  <c r="B653" i="3"/>
  <c r="B652" i="3"/>
  <c r="B651" i="3"/>
  <c r="B649" i="3"/>
  <c r="B644" i="3"/>
  <c r="B643" i="3"/>
  <c r="B642" i="3"/>
  <c r="B641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4" i="3"/>
  <c r="B623" i="3"/>
  <c r="B622" i="3"/>
  <c r="B621" i="3"/>
  <c r="B620" i="3"/>
  <c r="B619" i="3"/>
  <c r="B617" i="3"/>
  <c r="B616" i="3"/>
  <c r="B614" i="3"/>
  <c r="B611" i="3"/>
  <c r="B610" i="3"/>
  <c r="B607" i="3"/>
  <c r="B606" i="3"/>
  <c r="B604" i="3"/>
  <c r="B603" i="3"/>
  <c r="B602" i="3"/>
  <c r="B601" i="3"/>
  <c r="B598" i="3"/>
  <c r="B596" i="3"/>
  <c r="B594" i="3"/>
  <c r="B592" i="3"/>
  <c r="B591" i="3"/>
  <c r="B589" i="3"/>
  <c r="B588" i="3"/>
  <c r="B587" i="3"/>
  <c r="B585" i="3"/>
  <c r="B584" i="3"/>
  <c r="B582" i="3"/>
  <c r="B581" i="3"/>
  <c r="B579" i="3"/>
  <c r="B578" i="3"/>
  <c r="B576" i="3"/>
  <c r="B573" i="3"/>
  <c r="B572" i="3"/>
  <c r="B571" i="3"/>
  <c r="B569" i="3"/>
  <c r="B568" i="3"/>
  <c r="B567" i="3"/>
  <c r="B566" i="3"/>
  <c r="B564" i="3"/>
  <c r="B563" i="3"/>
  <c r="B561" i="3"/>
  <c r="B559" i="3"/>
  <c r="B558" i="3"/>
  <c r="B556" i="3"/>
  <c r="B551" i="3"/>
  <c r="B550" i="3"/>
  <c r="B549" i="3"/>
  <c r="B547" i="3"/>
  <c r="B546" i="3"/>
  <c r="B544" i="3"/>
  <c r="B542" i="3"/>
  <c r="B541" i="3"/>
  <c r="B538" i="3"/>
  <c r="B537" i="3"/>
  <c r="B536" i="3"/>
  <c r="B534" i="3"/>
  <c r="B533" i="3"/>
  <c r="B532" i="3"/>
  <c r="B530" i="3"/>
  <c r="B529" i="3"/>
  <c r="B528" i="3"/>
  <c r="B527" i="3"/>
  <c r="B526" i="3"/>
  <c r="B524" i="3"/>
  <c r="B523" i="3"/>
  <c r="B522" i="3"/>
  <c r="B521" i="3"/>
  <c r="B520" i="3"/>
  <c r="B519" i="3"/>
  <c r="B518" i="3"/>
  <c r="B516" i="3"/>
  <c r="B514" i="3"/>
  <c r="B513" i="3"/>
  <c r="B512" i="3"/>
  <c r="B510" i="3"/>
  <c r="B509" i="3"/>
  <c r="B508" i="3"/>
  <c r="B505" i="3"/>
  <c r="B504" i="3"/>
  <c r="B503" i="3"/>
  <c r="B501" i="3"/>
  <c r="B499" i="3"/>
  <c r="B496" i="3"/>
  <c r="B495" i="3"/>
  <c r="B494" i="3"/>
  <c r="B492" i="3"/>
  <c r="B491" i="3"/>
  <c r="B489" i="3"/>
  <c r="B487" i="3"/>
  <c r="B485" i="3"/>
  <c r="B484" i="3"/>
  <c r="B483" i="3"/>
  <c r="B482" i="3"/>
  <c r="B481" i="3"/>
  <c r="B477" i="3"/>
  <c r="B473" i="3"/>
  <c r="B472" i="3"/>
  <c r="B470" i="3"/>
  <c r="B469" i="3"/>
  <c r="B468" i="3"/>
  <c r="B467" i="3"/>
  <c r="B466" i="3"/>
  <c r="B465" i="3"/>
  <c r="B463" i="3"/>
  <c r="B461" i="3"/>
  <c r="B460" i="3"/>
  <c r="B458" i="3"/>
  <c r="B457" i="3"/>
  <c r="B456" i="3"/>
  <c r="B455" i="3"/>
  <c r="B452" i="3"/>
  <c r="B451" i="3"/>
  <c r="B450" i="3"/>
  <c r="B449" i="3"/>
  <c r="B447" i="3"/>
  <c r="B446" i="3"/>
  <c r="B444" i="3"/>
  <c r="B442" i="3"/>
  <c r="B441" i="3"/>
  <c r="B440" i="3"/>
  <c r="B439" i="3"/>
  <c r="B438" i="3"/>
  <c r="B436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16" i="3"/>
  <c r="B414" i="3"/>
  <c r="B413" i="3"/>
  <c r="B412" i="3"/>
  <c r="B410" i="3"/>
  <c r="B409" i="3"/>
  <c r="B408" i="3"/>
  <c r="B404" i="3"/>
  <c r="B402" i="3"/>
  <c r="B401" i="3"/>
  <c r="B400" i="3"/>
  <c r="B399" i="3"/>
  <c r="B397" i="3"/>
  <c r="B396" i="3"/>
  <c r="B395" i="3"/>
  <c r="B394" i="3"/>
  <c r="B393" i="3"/>
  <c r="B392" i="3"/>
  <c r="B388" i="3"/>
  <c r="B386" i="3"/>
  <c r="B385" i="3"/>
  <c r="B384" i="3"/>
  <c r="B382" i="3"/>
  <c r="B381" i="3"/>
  <c r="B379" i="3"/>
  <c r="B378" i="3"/>
  <c r="B375" i="3"/>
  <c r="B374" i="3"/>
  <c r="B373" i="3"/>
  <c r="B372" i="3"/>
  <c r="B371" i="3"/>
  <c r="B368" i="3"/>
  <c r="B367" i="3"/>
  <c r="B364" i="3"/>
  <c r="B363" i="3"/>
  <c r="B362" i="3"/>
  <c r="B360" i="3"/>
  <c r="B359" i="3"/>
  <c r="B358" i="3"/>
  <c r="B357" i="3"/>
  <c r="B356" i="3"/>
  <c r="B354" i="3"/>
  <c r="B353" i="3"/>
  <c r="B352" i="3"/>
  <c r="B349" i="3"/>
  <c r="B348" i="3"/>
  <c r="B346" i="3"/>
  <c r="B345" i="3"/>
  <c r="B344" i="3"/>
  <c r="B343" i="3"/>
  <c r="B339" i="3"/>
  <c r="B337" i="3"/>
  <c r="B336" i="3"/>
  <c r="B335" i="3"/>
  <c r="B334" i="3"/>
  <c r="B331" i="3"/>
  <c r="B330" i="3"/>
  <c r="B329" i="3"/>
  <c r="B328" i="3"/>
  <c r="B327" i="3"/>
  <c r="B326" i="3"/>
  <c r="B324" i="3"/>
  <c r="B317" i="3"/>
  <c r="B316" i="3"/>
  <c r="B315" i="3"/>
  <c r="B313" i="3"/>
  <c r="B312" i="3"/>
  <c r="B311" i="3"/>
  <c r="B308" i="3"/>
  <c r="B307" i="3"/>
  <c r="B305" i="3"/>
  <c r="B300" i="3"/>
  <c r="B299" i="3"/>
  <c r="B296" i="3"/>
  <c r="B292" i="3"/>
  <c r="B291" i="3"/>
  <c r="B290" i="3"/>
  <c r="B289" i="3"/>
  <c r="B288" i="3"/>
  <c r="B287" i="3"/>
  <c r="B286" i="3"/>
  <c r="B283" i="3"/>
  <c r="B282" i="3"/>
  <c r="B281" i="3"/>
  <c r="B280" i="3"/>
  <c r="B279" i="3"/>
  <c r="B278" i="3"/>
  <c r="B276" i="3"/>
  <c r="B275" i="3"/>
  <c r="B274" i="3"/>
  <c r="B272" i="3"/>
  <c r="B271" i="3"/>
  <c r="B269" i="3"/>
  <c r="B268" i="3"/>
  <c r="B265" i="3"/>
  <c r="B263" i="3"/>
  <c r="B262" i="3"/>
  <c r="B261" i="3"/>
  <c r="B260" i="3"/>
  <c r="B258" i="3"/>
  <c r="B257" i="3"/>
  <c r="B256" i="3"/>
  <c r="B255" i="3"/>
  <c r="B254" i="3"/>
  <c r="B253" i="3"/>
  <c r="B252" i="3"/>
  <c r="B251" i="3"/>
  <c r="B250" i="3"/>
  <c r="B247" i="3"/>
  <c r="B246" i="3"/>
  <c r="B245" i="3"/>
  <c r="B244" i="3"/>
  <c r="B243" i="3"/>
  <c r="B242" i="3"/>
  <c r="B241" i="3"/>
  <c r="B240" i="3"/>
  <c r="B235" i="3"/>
  <c r="B234" i="3"/>
  <c r="B233" i="3"/>
  <c r="B232" i="3"/>
  <c r="B231" i="3"/>
  <c r="B228" i="3"/>
  <c r="B226" i="3"/>
  <c r="B225" i="3"/>
  <c r="B223" i="3"/>
  <c r="B221" i="3"/>
  <c r="B220" i="3"/>
  <c r="B219" i="3"/>
  <c r="B217" i="3"/>
  <c r="B214" i="3"/>
  <c r="B213" i="3"/>
  <c r="B209" i="3"/>
  <c r="B208" i="3"/>
  <c r="B207" i="3"/>
  <c r="B206" i="3"/>
  <c r="B203" i="3"/>
  <c r="B202" i="3"/>
  <c r="B201" i="3"/>
  <c r="B200" i="3"/>
  <c r="B197" i="3"/>
  <c r="B196" i="3"/>
  <c r="B194" i="3"/>
  <c r="B193" i="3"/>
  <c r="B192" i="3"/>
  <c r="B191" i="3"/>
  <c r="B190" i="3"/>
  <c r="B189" i="3"/>
  <c r="B188" i="3"/>
  <c r="B186" i="3"/>
  <c r="B181" i="3"/>
  <c r="B180" i="3"/>
  <c r="B179" i="3"/>
  <c r="B178" i="3"/>
  <c r="B176" i="3"/>
  <c r="B70" i="3" l="1"/>
  <c r="B38" i="3"/>
  <c r="B8" i="3"/>
  <c r="B27" i="3"/>
  <c r="B21" i="3"/>
  <c r="B20" i="3"/>
  <c r="B19" i="3"/>
  <c r="B80" i="3"/>
</calcChain>
</file>

<file path=xl/sharedStrings.xml><?xml version="1.0" encoding="utf-8"?>
<sst xmlns="http://schemas.openxmlformats.org/spreadsheetml/2006/main" count="10066" uniqueCount="2081">
  <si>
    <t>姓名</t>
  </si>
  <si>
    <t>職級</t>
  </si>
  <si>
    <t>學院</t>
  </si>
  <si>
    <t>系所</t>
  </si>
  <si>
    <t>獲獎年度</t>
  </si>
  <si>
    <t>周育如</t>
  </si>
  <si>
    <t>副教授</t>
  </si>
  <si>
    <t>工學院</t>
  </si>
  <si>
    <t>光電工程學系</t>
  </si>
  <si>
    <t>教育學院</t>
  </si>
  <si>
    <t>幼兒教育學系</t>
  </si>
  <si>
    <t>李錫智</t>
  </si>
  <si>
    <t>教授</t>
  </si>
  <si>
    <t>電機工程學系</t>
  </si>
  <si>
    <t>倪進誠</t>
  </si>
  <si>
    <t>環境工程研究所</t>
  </si>
  <si>
    <t>資訊工程學系</t>
  </si>
  <si>
    <t>特聘教授</t>
  </si>
  <si>
    <t>電機資訊學院</t>
  </si>
  <si>
    <t>馬誠佑</t>
  </si>
  <si>
    <t>莊子肇</t>
  </si>
  <si>
    <t>莊豐任</t>
  </si>
  <si>
    <t>助理教授</t>
  </si>
  <si>
    <t>黃婉甄</t>
  </si>
  <si>
    <t>通訊工程研究所</t>
  </si>
  <si>
    <t>楊昌彪</t>
  </si>
  <si>
    <t>環境與文化資源學系</t>
  </si>
  <si>
    <t>理學院</t>
  </si>
  <si>
    <t>物理系</t>
  </si>
  <si>
    <t>錢志回</t>
  </si>
  <si>
    <t>機械與機電工程學系</t>
  </si>
  <si>
    <t>吳貞慧</t>
  </si>
  <si>
    <t>系所調整院務中心</t>
  </si>
  <si>
    <t>中國語文學系</t>
  </si>
  <si>
    <t>謝東佑</t>
  </si>
  <si>
    <t>王淳民</t>
  </si>
  <si>
    <t>教育與學習科技學系</t>
  </si>
  <si>
    <t>劉淑英</t>
  </si>
  <si>
    <t>陳文玲</t>
  </si>
  <si>
    <t>文學院</t>
  </si>
  <si>
    <t>外國語文學系</t>
  </si>
  <si>
    <t>何樹環</t>
  </si>
  <si>
    <t>中國文學系</t>
  </si>
  <si>
    <t>李清福</t>
  </si>
  <si>
    <t>李祁芳</t>
  </si>
  <si>
    <t>應用科學系</t>
  </si>
  <si>
    <t>劉慈惠</t>
  </si>
  <si>
    <t>杜佳倫</t>
  </si>
  <si>
    <t>數學系</t>
  </si>
  <si>
    <t>洪敏秀</t>
  </si>
  <si>
    <t>闕雅文</t>
  </si>
  <si>
    <t>動力機械工程學系</t>
  </si>
  <si>
    <t>殷偉芳(無個人網頁)</t>
  </si>
  <si>
    <t>劇場藝術學系</t>
  </si>
  <si>
    <t>洪雪行</t>
  </si>
  <si>
    <t>翁佳芬</t>
  </si>
  <si>
    <t>原子科學院</t>
  </si>
  <si>
    <t>生醫工程與環境科學系</t>
  </si>
  <si>
    <t>音樂學系</t>
  </si>
  <si>
    <t>哲學研究所</t>
  </si>
  <si>
    <t>詹文娟</t>
  </si>
  <si>
    <t>楊郁芬</t>
  </si>
  <si>
    <t>丁威仁</t>
  </si>
  <si>
    <t>楊婉儀</t>
  </si>
  <si>
    <t>呂燕卿</t>
  </si>
  <si>
    <t>材料科學工程學系</t>
  </si>
  <si>
    <t>藝術學院</t>
  </si>
  <si>
    <t>藝術與設計學系</t>
  </si>
  <si>
    <t>蔡美智</t>
  </si>
  <si>
    <t>周秋惠</t>
  </si>
  <si>
    <t>盧莉茹</t>
  </si>
  <si>
    <t>工程與系統科學系</t>
  </si>
  <si>
    <t>英語教學系</t>
  </si>
  <si>
    <t>鍾敬堂</t>
  </si>
  <si>
    <t>講師</t>
  </si>
  <si>
    <t>陳鸞鳳</t>
  </si>
  <si>
    <t>社會科學院</t>
  </si>
  <si>
    <t>社會學系</t>
  </si>
  <si>
    <t>科技管理學院</t>
  </si>
  <si>
    <t>經濟系</t>
  </si>
  <si>
    <t>王文秀</t>
  </si>
  <si>
    <t>政治經濟系</t>
  </si>
  <si>
    <t>教育心理與諮商學系</t>
  </si>
  <si>
    <t>辛翠玲</t>
  </si>
  <si>
    <t>楊樹森</t>
  </si>
  <si>
    <t>洪瑞兒(無個人網頁)</t>
  </si>
  <si>
    <t>教育研究所</t>
  </si>
  <si>
    <t>中國與亞太區域研究所</t>
  </si>
  <si>
    <t>黃雅莉</t>
  </si>
  <si>
    <t>莊雪華(無個人網頁)</t>
  </si>
  <si>
    <t>生命科學院</t>
  </si>
  <si>
    <t>系統神經科學研究所</t>
  </si>
  <si>
    <t>謝鴻均</t>
  </si>
  <si>
    <t>李足新</t>
  </si>
  <si>
    <t>萬毓澤</t>
  </si>
  <si>
    <t>政治學研究所</t>
  </si>
  <si>
    <t>高玉立</t>
  </si>
  <si>
    <t>王群洋</t>
  </si>
  <si>
    <t>社會科學學院</t>
  </si>
  <si>
    <t>林碧珍</t>
  </si>
  <si>
    <t>數理教育研究所</t>
  </si>
  <si>
    <t>鄭雯(無個人網頁)</t>
  </si>
  <si>
    <t>師資培育中心</t>
  </si>
  <si>
    <t>教育心理領域</t>
  </si>
  <si>
    <t>江怡瑩</t>
  </si>
  <si>
    <t>工業工程與工程管理學系</t>
  </si>
  <si>
    <t>李玉玲</t>
  </si>
  <si>
    <t>海洋科學學院</t>
  </si>
  <si>
    <t>海洋生物科技暨資源學系</t>
  </si>
  <si>
    <t>吳佳育</t>
  </si>
  <si>
    <t>李賢華</t>
  </si>
  <si>
    <t>專任講師</t>
  </si>
  <si>
    <t>海洋環境及工程學系</t>
  </si>
  <si>
    <t>華語中心</t>
  </si>
  <si>
    <t>張揚祺</t>
  </si>
  <si>
    <t>吳國安</t>
  </si>
  <si>
    <t>物理學系</t>
  </si>
  <si>
    <t>經濟學系</t>
  </si>
  <si>
    <t>海洋科學系</t>
  </si>
  <si>
    <t>陳孟仙</t>
  </si>
  <si>
    <t>分子醫學研究所</t>
  </si>
  <si>
    <t>陸曉筠</t>
  </si>
  <si>
    <t>王家蓁</t>
  </si>
  <si>
    <t>化學系</t>
  </si>
  <si>
    <t>生物科學系</t>
  </si>
  <si>
    <t>林伯樵</t>
  </si>
  <si>
    <t>張中</t>
  </si>
  <si>
    <t>應用數學系</t>
  </si>
  <si>
    <t>張學文</t>
  </si>
  <si>
    <t>簡朝和</t>
  </si>
  <si>
    <t>郭啟東</t>
  </si>
  <si>
    <t>李佳霖</t>
  </si>
  <si>
    <t>分子與細胞生物研究所</t>
  </si>
  <si>
    <t>化學工程學系</t>
  </si>
  <si>
    <t>黃旭明</t>
  </si>
  <si>
    <t>葉宗洸</t>
  </si>
  <si>
    <t>黃杰森</t>
  </si>
  <si>
    <t>詹揚翔</t>
  </si>
  <si>
    <t>張銪容</t>
  </si>
  <si>
    <t>人文社會學院</t>
  </si>
  <si>
    <t>陳煥宗</t>
  </si>
  <si>
    <t>劉仲康</t>
  </si>
  <si>
    <t>劉昭成</t>
  </si>
  <si>
    <t>王訓忠</t>
  </si>
  <si>
    <t>通識教育中心</t>
  </si>
  <si>
    <t>人文與社會科學教育組</t>
  </si>
  <si>
    <t>運動與健康教育組</t>
  </si>
  <si>
    <t>自然與應用科學教育組</t>
  </si>
  <si>
    <t>兼任講師</t>
  </si>
  <si>
    <t>楊尚達</t>
  </si>
  <si>
    <t>光電工程研究所</t>
  </si>
  <si>
    <t>蔡麗雯</t>
  </si>
  <si>
    <t>計量財務金融學系</t>
  </si>
  <si>
    <t>王致遠</t>
  </si>
  <si>
    <t>方天賜</t>
  </si>
  <si>
    <t>管理學院</t>
  </si>
  <si>
    <t>企業管理學系</t>
  </si>
  <si>
    <t>社會學研究所</t>
  </si>
  <si>
    <t>佘健源</t>
  </si>
  <si>
    <t>吳仁和</t>
  </si>
  <si>
    <t>資訊管理學系</t>
  </si>
  <si>
    <t>徐桂平</t>
  </si>
  <si>
    <t>林玉華</t>
  </si>
  <si>
    <t>清華學院</t>
  </si>
  <si>
    <t>財務管理學系</t>
  </si>
  <si>
    <t>語言中心</t>
  </si>
  <si>
    <t>林峰立</t>
  </si>
  <si>
    <t>黃嘉瑜</t>
  </si>
  <si>
    <t>林豪傑</t>
  </si>
  <si>
    <t>范瑞珠</t>
  </si>
  <si>
    <t>張瀞文</t>
  </si>
  <si>
    <t>黃北豪</t>
  </si>
  <si>
    <t>人力資源管理研究所</t>
  </si>
  <si>
    <t>韓建中</t>
  </si>
  <si>
    <t>衛子健</t>
  </si>
  <si>
    <t>化學工程系</t>
  </si>
  <si>
    <t>蔡宏營</t>
  </si>
  <si>
    <t>莊永仁</t>
  </si>
  <si>
    <t>生物資訊與結構生物研究所</t>
  </si>
  <si>
    <t>葉秩光</t>
  </si>
  <si>
    <t>楊佳嫻</t>
  </si>
  <si>
    <t>洪毓玨</t>
  </si>
  <si>
    <t>黃忠正</t>
  </si>
  <si>
    <t>科技法律研究所</t>
  </si>
  <si>
    <t>雷松亞</t>
  </si>
  <si>
    <t>服務科學研究所</t>
  </si>
  <si>
    <t>徐憶萍</t>
  </si>
  <si>
    <t>竹師教育學院</t>
  </si>
  <si>
    <t>學習科學與科技研究所</t>
  </si>
  <si>
    <t>施惠方</t>
  </si>
  <si>
    <t>體育室</t>
  </si>
  <si>
    <t>鄭少為</t>
  </si>
  <si>
    <t>統計學研究所</t>
  </si>
  <si>
    <t>鄭志豪</t>
  </si>
  <si>
    <t>廖建能</t>
  </si>
  <si>
    <t>王歐力</t>
  </si>
  <si>
    <t>巫勇賢</t>
  </si>
  <si>
    <t>歐陽汎怡</t>
  </si>
  <si>
    <t>黃承彬</t>
  </si>
  <si>
    <t>劉奕汶</t>
  </si>
  <si>
    <t>傅麗玉</t>
  </si>
  <si>
    <t>沈 琪</t>
  </si>
  <si>
    <t>呂世源</t>
  </si>
  <si>
    <t>黃振昌</t>
  </si>
  <si>
    <t>藍忠昱</t>
  </si>
  <si>
    <t>李癸雲</t>
  </si>
  <si>
    <t>台灣文學研究所</t>
  </si>
  <si>
    <t>謝光前</t>
  </si>
  <si>
    <t>電子工程研究所</t>
  </si>
  <si>
    <t>李承龍</t>
  </si>
  <si>
    <t>兼任助理教授</t>
  </si>
  <si>
    <t>林國欽</t>
  </si>
  <si>
    <t>鄭博元</t>
  </si>
  <si>
    <t>侯建良</t>
  </si>
  <si>
    <t>游萃蓉</t>
  </si>
  <si>
    <t>吳德成</t>
  </si>
  <si>
    <t>陳舜文</t>
  </si>
  <si>
    <t>林嘉瑜</t>
  </si>
  <si>
    <t>楊家銘</t>
  </si>
  <si>
    <t>陳令儀</t>
  </si>
  <si>
    <t>陳福榮</t>
  </si>
  <si>
    <t>姚人多</t>
  </si>
  <si>
    <t>陳國華</t>
  </si>
  <si>
    <t>施宙聰</t>
  </si>
  <si>
    <t>張寶玉</t>
  </si>
  <si>
    <t>洪在明</t>
  </si>
  <si>
    <t>王偉中</t>
  </si>
  <si>
    <t>嚴大任</t>
  </si>
  <si>
    <t>胡瑗</t>
  </si>
  <si>
    <t>許雅三</t>
  </si>
  <si>
    <t>韓永楷</t>
  </si>
  <si>
    <t>洪上程</t>
  </si>
  <si>
    <t>李大麟</t>
  </si>
  <si>
    <t>科技管理研究所</t>
  </si>
  <si>
    <t>陳虹如</t>
  </si>
  <si>
    <t>通識課程</t>
  </si>
  <si>
    <t>103、106</t>
  </si>
  <si>
    <t>102、105</t>
  </si>
  <si>
    <t>貝儒斯(退休)</t>
  </si>
  <si>
    <t>外文系</t>
  </si>
  <si>
    <t>100、101</t>
  </si>
  <si>
    <t>102、103、104、105</t>
  </si>
  <si>
    <t>理學院</t>
  </si>
  <si>
    <t>物理系</t>
  </si>
  <si>
    <t>醫學院</t>
  </si>
  <si>
    <t>藥理學科</t>
  </si>
  <si>
    <t>104、105、106</t>
  </si>
  <si>
    <t>材料科學與工程學系</t>
  </si>
  <si>
    <t>100、102、106</t>
  </si>
  <si>
    <t>助理教授</t>
  </si>
  <si>
    <t>政治學系</t>
  </si>
  <si>
    <t>104、105</t>
  </si>
  <si>
    <t>工程科學及海洋工程學系</t>
  </si>
  <si>
    <t>專案計畫講師</t>
  </si>
  <si>
    <t>共教中心</t>
  </si>
  <si>
    <t>共同教育組</t>
  </si>
  <si>
    <t>公衛學院</t>
  </si>
  <si>
    <t>環境衛生研究所</t>
  </si>
  <si>
    <t>外科</t>
  </si>
  <si>
    <t>生技所</t>
  </si>
  <si>
    <t>生農學院</t>
  </si>
  <si>
    <t>獸醫學系</t>
  </si>
  <si>
    <t>105、106</t>
  </si>
  <si>
    <t>蔡詩力</t>
  </si>
  <si>
    <t>醫學教育暨生醫倫理學科</t>
  </si>
  <si>
    <t>生命科學系</t>
  </si>
  <si>
    <t>土木工程學系</t>
  </si>
  <si>
    <t>小兒科</t>
  </si>
  <si>
    <t>100、105、106</t>
  </si>
  <si>
    <t>電資學院</t>
  </si>
  <si>
    <t>資工系</t>
  </si>
  <si>
    <t>共同教育中心</t>
  </si>
  <si>
    <t>管理學院</t>
  </si>
  <si>
    <t>會計學系</t>
  </si>
  <si>
    <t>哲學系</t>
  </si>
  <si>
    <t>法律學院</t>
  </si>
  <si>
    <t>科際整合法律學研究所</t>
  </si>
  <si>
    <t>家醫科</t>
  </si>
  <si>
    <t>昆蟲系</t>
  </si>
  <si>
    <t>數學系</t>
  </si>
  <si>
    <t>中文系</t>
  </si>
  <si>
    <t>102、103</t>
  </si>
  <si>
    <t>土木工程學所</t>
  </si>
  <si>
    <t>100、104、105、106</t>
  </si>
  <si>
    <t>曾泰琳</t>
  </si>
  <si>
    <t>地質科學系</t>
  </si>
  <si>
    <t>101、106</t>
  </si>
  <si>
    <t>法律學系</t>
  </si>
  <si>
    <t>醫療器材與醫學影像研究所</t>
  </si>
  <si>
    <t>曾顯雄(無個人網頁)</t>
  </si>
  <si>
    <t>植物病理與微生物學系</t>
  </si>
  <si>
    <t>103、104、105、106</t>
  </si>
  <si>
    <t>物理治療學系</t>
  </si>
  <si>
    <t>100、101、103、104</t>
  </si>
  <si>
    <t>農藝學系</t>
  </si>
  <si>
    <t>音樂所</t>
  </si>
  <si>
    <t>其他組：臨床藥學研究所</t>
  </si>
  <si>
    <t>100、103</t>
  </si>
  <si>
    <t>101、102、103</t>
  </si>
  <si>
    <t>102、103、105、106</t>
  </si>
  <si>
    <t>藝術史研究所</t>
  </si>
  <si>
    <t>人類系</t>
  </si>
  <si>
    <t>公共事務研究所</t>
  </si>
  <si>
    <t>歷史學系</t>
  </si>
  <si>
    <t>104、106</t>
  </si>
  <si>
    <t>內科</t>
  </si>
  <si>
    <t>100、101、106</t>
  </si>
  <si>
    <t>機械所</t>
  </si>
  <si>
    <t>陳浩銘</t>
  </si>
  <si>
    <t>職能治療學系</t>
  </si>
  <si>
    <t>102、103、104</t>
  </si>
  <si>
    <t>物理學系</t>
  </si>
  <si>
    <t>電信所</t>
  </si>
  <si>
    <t>食品科技研究所</t>
  </si>
  <si>
    <t>陳惠敏</t>
  </si>
  <si>
    <t>其他學系組：護理學系</t>
  </si>
  <si>
    <t>100、103、106</t>
  </si>
  <si>
    <t>資訊管理學系</t>
  </si>
  <si>
    <t>100、101、102、103、104、105、106</t>
  </si>
  <si>
    <t>腫瘤醫學研究所</t>
  </si>
  <si>
    <t>海洋所</t>
  </si>
  <si>
    <t>陳晉興</t>
  </si>
  <si>
    <t>醫學系外科</t>
  </si>
  <si>
    <t>生化科技學系</t>
  </si>
  <si>
    <t>101、102、103、105</t>
  </si>
  <si>
    <t>100、101、103</t>
  </si>
  <si>
    <t>100、103、104、105</t>
  </si>
  <si>
    <t>化工系所</t>
  </si>
  <si>
    <t>電機系</t>
  </si>
  <si>
    <t>建築與城鄉研究所</t>
  </si>
  <si>
    <t>生機系</t>
  </si>
  <si>
    <t>婦產科</t>
  </si>
  <si>
    <t>動物科學技術學系</t>
  </si>
  <si>
    <t>102、106</t>
  </si>
  <si>
    <t>國家發展研究所</t>
  </si>
  <si>
    <t>100、102</t>
  </si>
  <si>
    <t>機械工程學系</t>
  </si>
  <si>
    <t>臨床醫學研究所</t>
  </si>
  <si>
    <t>基因體暨蛋白體醫學研究所</t>
  </si>
  <si>
    <t>102、103、104、106</t>
  </si>
  <si>
    <t>生物產業機電工程學系</t>
  </si>
  <si>
    <t>103、105</t>
  </si>
  <si>
    <t>藥理學科</t>
  </si>
  <si>
    <t>音樂學研究所</t>
  </si>
  <si>
    <t>生物科技研究所</t>
  </si>
  <si>
    <t>應力所</t>
  </si>
  <si>
    <t>歷史學系</t>
  </si>
  <si>
    <t>100、102、105</t>
  </si>
  <si>
    <t>財務金融學系</t>
  </si>
  <si>
    <t>電信工程學研究所</t>
  </si>
  <si>
    <t>101、102、103、104</t>
  </si>
  <si>
    <t>心理系</t>
  </si>
  <si>
    <t>大氣科學系</t>
  </si>
  <si>
    <t>103、104、106</t>
  </si>
  <si>
    <t>103、104</t>
  </si>
  <si>
    <t>口腔生物科學研究所</t>
  </si>
  <si>
    <t>陳信希</t>
  </si>
  <si>
    <t>健康政策與管理研究所</t>
  </si>
  <si>
    <t>陳彥行</t>
  </si>
  <si>
    <t>陳彥元</t>
  </si>
  <si>
    <t>醫學教育暨生醫倫理學科</t>
  </si>
  <si>
    <t>財金系</t>
  </si>
  <si>
    <t>100、101、102</t>
  </si>
  <si>
    <t>102、104、105</t>
  </si>
  <si>
    <t>社會工作學系</t>
  </si>
  <si>
    <t>解剖學暨細胞生物學研究所</t>
  </si>
  <si>
    <t>陳毓文</t>
  </si>
  <si>
    <t>101、103、106</t>
  </si>
  <si>
    <t>物理治療學系</t>
  </si>
  <si>
    <t>陳昭宏</t>
  </si>
  <si>
    <t>103、105、106</t>
  </si>
  <si>
    <t>通識課程</t>
  </si>
  <si>
    <t>科技整合法律學研究所</t>
  </si>
  <si>
    <t>102、104</t>
  </si>
  <si>
    <t>陳振中</t>
  </si>
  <si>
    <t>大氣系</t>
  </si>
  <si>
    <t>醫學系泌尿科</t>
  </si>
  <si>
    <t>農化系</t>
  </si>
  <si>
    <t>崔茂培</t>
  </si>
  <si>
    <t>護理學系</t>
  </si>
  <si>
    <t>單偉彌</t>
  </si>
  <si>
    <t>海洋研究所</t>
  </si>
  <si>
    <t>鄧茂華</t>
  </si>
  <si>
    <t>地質系</t>
  </si>
  <si>
    <t>生科學院</t>
  </si>
  <si>
    <t>森林環境暨資源學系</t>
  </si>
  <si>
    <t>101、102</t>
  </si>
  <si>
    <t>103、104、105</t>
  </si>
  <si>
    <t>分子與細胞生物學研究所</t>
  </si>
  <si>
    <t>流行病學與預防醫學研究所</t>
  </si>
  <si>
    <t>范家銘</t>
  </si>
  <si>
    <t>助理教授級專業技術人員</t>
  </si>
  <si>
    <t>翻譯碩士學位學程</t>
  </si>
  <si>
    <t>機械系所</t>
  </si>
  <si>
    <t>方啟泰</t>
  </si>
  <si>
    <t>歷史系</t>
  </si>
  <si>
    <t>馮勃翰</t>
  </si>
  <si>
    <t>語言所</t>
  </si>
  <si>
    <t>師培中心</t>
  </si>
  <si>
    <t>傅立成</t>
  </si>
  <si>
    <t>共同課程</t>
  </si>
  <si>
    <t>臨床組：臨床醫學研究所</t>
  </si>
  <si>
    <t>101、102、104</t>
  </si>
  <si>
    <t>高淑芬</t>
  </si>
  <si>
    <t>精神科</t>
  </si>
  <si>
    <t>生態學與演化生物學研究所</t>
  </si>
  <si>
    <t>100、103、104</t>
  </si>
  <si>
    <t>企業管理碩士在職專班(GMBA)</t>
  </si>
  <si>
    <t>醫學系解剖學暨細胞生物學科</t>
  </si>
  <si>
    <t>古慧雯</t>
  </si>
  <si>
    <t>藥學系</t>
  </si>
  <si>
    <t>生化科學研究所</t>
  </si>
  <si>
    <t>公共衛生學院</t>
  </si>
  <si>
    <t>流行病學與預防醫學研究所/公共衛生學系</t>
  </si>
  <si>
    <t>100、102、103</t>
  </si>
  <si>
    <t>工管系</t>
  </si>
  <si>
    <t>郭錦龍</t>
  </si>
  <si>
    <t>醫學系環境及職業醫學科</t>
  </si>
  <si>
    <t>100、101、102、103、104</t>
  </si>
  <si>
    <t>土木所</t>
  </si>
  <si>
    <t>漁業科學研究所</t>
  </si>
  <si>
    <t>何輝慶(無個人網頁)</t>
  </si>
  <si>
    <t>社會醫學科</t>
  </si>
  <si>
    <t>何明志</t>
  </si>
  <si>
    <t>醫學系內科</t>
  </si>
  <si>
    <t>賀培銘</t>
  </si>
  <si>
    <t>洪承宇</t>
  </si>
  <si>
    <t>洪廣冀</t>
  </si>
  <si>
    <t>地理環境資源學系</t>
  </si>
  <si>
    <t>洪惠敏</t>
  </si>
  <si>
    <t>100、104、106</t>
  </si>
  <si>
    <t>共同課程(文學院）</t>
  </si>
  <si>
    <t>日本語文學系</t>
  </si>
  <si>
    <t>洪挺軒</t>
  </si>
  <si>
    <t>資訊網路與多媒體研究所</t>
  </si>
  <si>
    <t>洪一薰</t>
  </si>
  <si>
    <t>工業工程學研究所</t>
  </si>
  <si>
    <t>101、102、106</t>
  </si>
  <si>
    <t>工科所</t>
  </si>
  <si>
    <t>侯潔之</t>
  </si>
  <si>
    <t>侯文祥</t>
  </si>
  <si>
    <t>生物環境系統工程學系</t>
  </si>
  <si>
    <t>人類學系</t>
  </si>
  <si>
    <t>胡明哲</t>
  </si>
  <si>
    <t>102、103、104、105、106</t>
  </si>
  <si>
    <t>醫學系小兒科</t>
  </si>
  <si>
    <t>法醫學研究所</t>
  </si>
  <si>
    <t>醫工所</t>
  </si>
  <si>
    <t>黃燦輝</t>
  </si>
  <si>
    <t>土木系</t>
  </si>
  <si>
    <t>工商管理學系</t>
  </si>
  <si>
    <t>101、104</t>
  </si>
  <si>
    <t>心理學系</t>
  </si>
  <si>
    <t>通識教育組</t>
  </si>
  <si>
    <t>電子工程學研究所</t>
  </si>
  <si>
    <t>黃俊升</t>
  </si>
  <si>
    <t>黃克先</t>
  </si>
  <si>
    <t>臺灣文學研究所</t>
  </si>
  <si>
    <t>100、101、104</t>
  </si>
  <si>
    <t>黃美嬌</t>
  </si>
  <si>
    <t>黃敏銓</t>
  </si>
  <si>
    <t>黃榮堅(退休)</t>
  </si>
  <si>
    <t>黃山耘</t>
  </si>
  <si>
    <t>黃斯衍</t>
  </si>
  <si>
    <t>黃文達</t>
  </si>
  <si>
    <t>101、103、104、105、106</t>
  </si>
  <si>
    <t>黃小玲</t>
  </si>
  <si>
    <t>黃信富</t>
  </si>
  <si>
    <t>職業醫學與工業衛生研 究所</t>
  </si>
  <si>
    <t>土木學系</t>
  </si>
  <si>
    <t>黃鈺涵</t>
  </si>
  <si>
    <t>100、102、103、105</t>
  </si>
  <si>
    <t>黃貞穎</t>
  </si>
  <si>
    <t>黃振康</t>
  </si>
  <si>
    <t>黃鐘揚</t>
  </si>
  <si>
    <t>地理環境資源學系</t>
  </si>
  <si>
    <t>101、105</t>
  </si>
  <si>
    <t>黃宗慧</t>
  </si>
  <si>
    <t>簡盟月</t>
  </si>
  <si>
    <t>簡韶逸</t>
  </si>
  <si>
    <t>100、101、102、103、104、106</t>
  </si>
  <si>
    <t>臨床組：外科</t>
  </si>
  <si>
    <t>簡怡雯</t>
  </si>
  <si>
    <t>江伯倫</t>
  </si>
  <si>
    <t>101、105、106</t>
  </si>
  <si>
    <t>牙醫學系</t>
  </si>
  <si>
    <t>姜至剛</t>
  </si>
  <si>
    <t>毒理學研究所</t>
  </si>
  <si>
    <t>姜智恩</t>
  </si>
  <si>
    <t>社會科學院(通識課程)</t>
  </si>
  <si>
    <t>100、101、102、103、104、105</t>
  </si>
  <si>
    <t>久米朋宣</t>
  </si>
  <si>
    <t>100、101、103、104、105</t>
  </si>
  <si>
    <t>康敦彥</t>
  </si>
  <si>
    <t>化學工程學系所</t>
  </si>
  <si>
    <t>孔令傑</t>
  </si>
  <si>
    <t>100、101、102、104</t>
  </si>
  <si>
    <t>賴亮全</t>
  </si>
  <si>
    <t>生理學科</t>
  </si>
  <si>
    <t>賴喜美</t>
  </si>
  <si>
    <t>農業化學系</t>
  </si>
  <si>
    <t>基礎組：醫學系解剖暨細胞生物學科</t>
  </si>
  <si>
    <t>100、101、102、103</t>
  </si>
  <si>
    <t>賴勇成</t>
  </si>
  <si>
    <t>圖書資訊學系</t>
  </si>
  <si>
    <t>雷庚玲</t>
  </si>
  <si>
    <t>心理學系</t>
  </si>
  <si>
    <t>100、101、103、104、105、106</t>
  </si>
  <si>
    <t>李碧涵</t>
  </si>
  <si>
    <t>100、106</t>
  </si>
  <si>
    <t>李存智</t>
  </si>
  <si>
    <t>李鳳鳴</t>
  </si>
  <si>
    <t>環工所</t>
  </si>
  <si>
    <t>園藝暨景觀學系</t>
  </si>
  <si>
    <t>李宏毅</t>
  </si>
  <si>
    <t>李惠綿</t>
  </si>
  <si>
    <t>100、101、104、106</t>
  </si>
  <si>
    <t>國際企業學系</t>
  </si>
  <si>
    <t>醫學系檢驗醫學科</t>
  </si>
  <si>
    <t>李隆獻</t>
  </si>
  <si>
    <t>李明濱(退休)</t>
  </si>
  <si>
    <t>臨床組：醫學系精神科</t>
  </si>
  <si>
    <t>李維晏</t>
  </si>
  <si>
    <t>李錫鎮</t>
  </si>
  <si>
    <t>100、105</t>
  </si>
  <si>
    <t>李雅珍</t>
  </si>
  <si>
    <t>臨床動物醫學研究所</t>
  </si>
  <si>
    <t>李艷榕</t>
  </si>
  <si>
    <t>100、101、105、106</t>
  </si>
  <si>
    <t>李怡庭</t>
  </si>
  <si>
    <t>100、101、102、104、106</t>
  </si>
  <si>
    <t>李雨</t>
  </si>
  <si>
    <t>應用力學研究所</t>
  </si>
  <si>
    <t>李苑玲</t>
  </si>
  <si>
    <t>臨床牙醫學研究所</t>
  </si>
  <si>
    <t>連晃駿</t>
  </si>
  <si>
    <t>醫學系病理學科</t>
  </si>
  <si>
    <t>連豊力</t>
  </si>
  <si>
    <t>臨床組：婦產科</t>
  </si>
  <si>
    <t>家庭醫學科</t>
  </si>
  <si>
    <t>醫學系病理學科</t>
  </si>
  <si>
    <t>廖尉斯</t>
  </si>
  <si>
    <t>101、102、103、104、105、106</t>
  </si>
  <si>
    <t>外國語文學系（共教中心）</t>
  </si>
  <si>
    <t>廖憶純</t>
  </si>
  <si>
    <t>生化科技系</t>
  </si>
  <si>
    <t>林恩仲</t>
  </si>
  <si>
    <t>醫學工程學研究所</t>
  </si>
  <si>
    <t>農業經濟學系</t>
  </si>
  <si>
    <t>101、102、104、105</t>
  </si>
  <si>
    <t>林鶴(無個人網頁)</t>
  </si>
  <si>
    <t>日文系</t>
  </si>
  <si>
    <t>臨床藥學研究所</t>
  </si>
  <si>
    <t>林晉玄</t>
  </si>
  <si>
    <t>林敬哲</t>
  </si>
  <si>
    <t>生物化學暨分子生物學科</t>
  </si>
  <si>
    <t>林俊達</t>
  </si>
  <si>
    <t>地理系</t>
  </si>
  <si>
    <t>林俊昇</t>
  </si>
  <si>
    <t>林開世</t>
  </si>
  <si>
    <t>人類學系</t>
  </si>
  <si>
    <t>其他學系組：職能治療學系</t>
  </si>
  <si>
    <t>102、103、105</t>
  </si>
  <si>
    <t>林麗雲</t>
  </si>
  <si>
    <t>新聞研究所</t>
  </si>
  <si>
    <t>臨床組：一般醫學科</t>
  </si>
  <si>
    <t>林明仁</t>
  </si>
  <si>
    <t>林明昕</t>
  </si>
  <si>
    <t>102、103、106</t>
  </si>
  <si>
    <t>林明照</t>
  </si>
  <si>
    <t>林乃君</t>
  </si>
  <si>
    <t>林沛群</t>
  </si>
  <si>
    <t>機械工程學系所</t>
  </si>
  <si>
    <t>圖書資訊系</t>
  </si>
  <si>
    <t>林謙如</t>
  </si>
  <si>
    <t>100、104</t>
  </si>
  <si>
    <t>臨床藥學研究所</t>
  </si>
  <si>
    <t>林菀俞</t>
  </si>
  <si>
    <t>林維真</t>
  </si>
  <si>
    <t>林維洲</t>
  </si>
  <si>
    <t>病理學科</t>
  </si>
  <si>
    <t>林先和</t>
  </si>
  <si>
    <t>101、102、103、104、106</t>
  </si>
  <si>
    <t>林祥泰</t>
  </si>
  <si>
    <t>100、101、105</t>
  </si>
  <si>
    <t>林軒田</t>
  </si>
  <si>
    <t>林耀盛</t>
  </si>
  <si>
    <t>林祐瑜</t>
  </si>
  <si>
    <t>林于湘</t>
  </si>
  <si>
    <t>戲劇學系</t>
  </si>
  <si>
    <t>材料系</t>
  </si>
  <si>
    <t>林宗賢</t>
  </si>
  <si>
    <t>戲劇系</t>
  </si>
  <si>
    <t>神經科</t>
  </si>
  <si>
    <t>劉華真</t>
  </si>
  <si>
    <t>會計系</t>
  </si>
  <si>
    <t>劉力瑜</t>
  </si>
  <si>
    <t>農藝系</t>
  </si>
  <si>
    <t>101、103、104</t>
  </si>
  <si>
    <t>基礎組：毒理學研究所</t>
  </si>
  <si>
    <t>劉雅詩</t>
  </si>
  <si>
    <t>劉嚞睿</t>
  </si>
  <si>
    <t>劉震鐘</t>
  </si>
  <si>
    <t>婁培人</t>
  </si>
  <si>
    <t>醫學系耳鼻喉科</t>
  </si>
  <si>
    <t>盧桂珍</t>
  </si>
  <si>
    <t>文學院(共同課程)</t>
  </si>
  <si>
    <t>盧慧紋</t>
  </si>
  <si>
    <t>盧奕璋</t>
  </si>
  <si>
    <t>盧中仁</t>
  </si>
  <si>
    <t>100、102、103、104</t>
  </si>
  <si>
    <t>農經系</t>
  </si>
  <si>
    <t>呂佳蓉</t>
  </si>
  <si>
    <t>語言學研究所</t>
  </si>
  <si>
    <t>解剖學暨細胞生物學科</t>
  </si>
  <si>
    <t>呂良鴻</t>
  </si>
  <si>
    <t>食科所</t>
  </si>
  <si>
    <t>呂欣怡</t>
  </si>
  <si>
    <t>羅凱尹</t>
  </si>
  <si>
    <t>羅美芳</t>
  </si>
  <si>
    <t>護理學研究所</t>
  </si>
  <si>
    <t>100、101、102、103、105、106</t>
  </si>
  <si>
    <t>臨床組：檢驗醫學科</t>
  </si>
  <si>
    <t>職能治療學系</t>
  </si>
  <si>
    <t>毛紹綱</t>
  </si>
  <si>
    <t>梅家玲</t>
  </si>
  <si>
    <t>臨床組：醫學系小兒科</t>
  </si>
  <si>
    <t>中文系（共教中心）</t>
  </si>
  <si>
    <t>共同必修課程</t>
  </si>
  <si>
    <t>獸醫系</t>
  </si>
  <si>
    <t>蒲永孝</t>
  </si>
  <si>
    <t>泌尿科</t>
  </si>
  <si>
    <t>齊震宇</t>
  </si>
  <si>
    <t>解剖暨細胞生物學科</t>
  </si>
  <si>
    <t>醫學系皮膚科</t>
  </si>
  <si>
    <t>邱玉蟬</t>
  </si>
  <si>
    <t>生物產業傳播暨發展學系</t>
  </si>
  <si>
    <t>環境工程學研究所</t>
  </si>
  <si>
    <t>生傳系</t>
  </si>
  <si>
    <t>闕志達</t>
  </si>
  <si>
    <t>天文所</t>
  </si>
  <si>
    <t>任昊佳</t>
  </si>
  <si>
    <t>山內文登</t>
  </si>
  <si>
    <t>音樂學研究所</t>
  </si>
  <si>
    <t>邵慶平</t>
  </si>
  <si>
    <t>100、102、104、106</t>
  </si>
  <si>
    <t>國家發展研 究所</t>
  </si>
  <si>
    <t>施惟量</t>
  </si>
  <si>
    <t>專案助理教授</t>
  </si>
  <si>
    <t>施文彬</t>
  </si>
  <si>
    <t>100、101、104、105</t>
  </si>
  <si>
    <t>施翔蓉</t>
  </si>
  <si>
    <t>翻譯學程</t>
  </si>
  <si>
    <t>史嘉琳</t>
  </si>
  <si>
    <t>宋家復</t>
  </si>
  <si>
    <t>公事所</t>
  </si>
  <si>
    <t>101、103</t>
  </si>
  <si>
    <t>蘇剛毅</t>
  </si>
  <si>
    <t>醫學檢驗暨生物技術學系</t>
  </si>
  <si>
    <t>寄生蟲學科</t>
  </si>
  <si>
    <t>蘇碩斌</t>
  </si>
  <si>
    <t>蘇珍頤</t>
  </si>
  <si>
    <t>基礎組：法醫學科</t>
  </si>
  <si>
    <t>天文物理研究所</t>
  </si>
  <si>
    <t>資管系</t>
  </si>
  <si>
    <t>太田登</t>
  </si>
  <si>
    <t>湯明哲</t>
  </si>
  <si>
    <t>教務處</t>
  </si>
  <si>
    <t>童世煌</t>
  </si>
  <si>
    <t>高分子科學與工程學所</t>
  </si>
  <si>
    <t>101、102、103、105、106</t>
  </si>
  <si>
    <t>萬本儒</t>
  </si>
  <si>
    <t>萬灼華</t>
  </si>
  <si>
    <t>分子暨比較病理生物學研究所</t>
  </si>
  <si>
    <t>汪詩珮</t>
  </si>
  <si>
    <t>王大銘</t>
  </si>
  <si>
    <t>100、101、102、105、106</t>
  </si>
  <si>
    <t>王皇玉</t>
  </si>
  <si>
    <t>王金龍</t>
  </si>
  <si>
    <t>王儷穎</t>
  </si>
  <si>
    <t>王名儒</t>
  </si>
  <si>
    <t>王珮玲</t>
  </si>
  <si>
    <t>王榮麟</t>
  </si>
  <si>
    <t>王珊珊</t>
  </si>
  <si>
    <t>王勝德</t>
  </si>
  <si>
    <t>化工系</t>
  </si>
  <si>
    <t>王泰昌</t>
  </si>
  <si>
    <t>醫學系骨科</t>
  </si>
  <si>
    <t>王亭貴</t>
  </si>
  <si>
    <t>醫學系復健科</t>
  </si>
  <si>
    <t>王衍智</t>
  </si>
  <si>
    <t>王一中</t>
  </si>
  <si>
    <t>眼科</t>
  </si>
  <si>
    <t>王奕翔</t>
  </si>
  <si>
    <t>音樂學所</t>
  </si>
  <si>
    <t>建城所</t>
  </si>
  <si>
    <t>王致恬</t>
  </si>
  <si>
    <t>魏宏宇</t>
  </si>
  <si>
    <t>溫在弘</t>
  </si>
  <si>
    <t>地理環境資源系</t>
  </si>
  <si>
    <t>101、104、106</t>
  </si>
  <si>
    <t>溫政彥</t>
  </si>
  <si>
    <t>101、102、103、104、105</t>
  </si>
  <si>
    <t>翁儷禎</t>
  </si>
  <si>
    <t>吳高逸</t>
  </si>
  <si>
    <t>醫學系醫學教育暨生醫倫理學科</t>
  </si>
  <si>
    <t>101、103、105</t>
  </si>
  <si>
    <t>生理學 科</t>
  </si>
  <si>
    <t>吳旻旻</t>
  </si>
  <si>
    <t>吳敏嘉</t>
  </si>
  <si>
    <t>圖資系</t>
  </si>
  <si>
    <t>吳明賢</t>
  </si>
  <si>
    <t>醫學系法醫學科</t>
  </si>
  <si>
    <t>吳珮瑛</t>
  </si>
  <si>
    <t>吳瑞菁</t>
  </si>
  <si>
    <t>吳文中</t>
  </si>
  <si>
    <t>工程科學及海洋工程學研究所</t>
  </si>
  <si>
    <t>吳錫侃</t>
  </si>
  <si>
    <t>吳英傑</t>
  </si>
  <si>
    <t>昆蟲學系</t>
  </si>
  <si>
    <t>職業醫學與工業衛生研究所</t>
  </si>
  <si>
    <t>吳宗祐</t>
  </si>
  <si>
    <t>蕭超隆</t>
  </si>
  <si>
    <t>蕭妃秀</t>
  </si>
  <si>
    <t>蕭斐元</t>
  </si>
  <si>
    <t>機械系</t>
  </si>
  <si>
    <t>蕭信宏</t>
  </si>
  <si>
    <t>蕭旭君</t>
  </si>
  <si>
    <t>耳鼻喉 科</t>
  </si>
  <si>
    <t>謝豐舟(退休)</t>
  </si>
  <si>
    <t>謝宏昀</t>
  </si>
  <si>
    <t>病理學研究所</t>
  </si>
  <si>
    <t>共同必修</t>
  </si>
  <si>
    <t>謝淑貞</t>
  </si>
  <si>
    <t>謝旭亮</t>
  </si>
  <si>
    <t>植物科學研究所</t>
  </si>
  <si>
    <t>謝志豪</t>
  </si>
  <si>
    <t>徐丞志</t>
  </si>
  <si>
    <t>徐斯勤</t>
  </si>
  <si>
    <t>許駿</t>
  </si>
  <si>
    <t>許麗卿</t>
  </si>
  <si>
    <t>許榮彬</t>
  </si>
  <si>
    <t>土木系所</t>
  </si>
  <si>
    <t>許文僊</t>
  </si>
  <si>
    <t>通識(文學院)</t>
  </si>
  <si>
    <t>許聿翔</t>
  </si>
  <si>
    <t>法律系</t>
  </si>
  <si>
    <t>材料所</t>
  </si>
  <si>
    <t>其他組：職能治療學系</t>
  </si>
  <si>
    <t>薛智仁</t>
  </si>
  <si>
    <t>法律學院</t>
  </si>
  <si>
    <t>法律學系</t>
  </si>
  <si>
    <t>閻鴻中</t>
  </si>
  <si>
    <t>副教授(網頁寫助理教授)</t>
  </si>
  <si>
    <t>材料科學與工程學系</t>
  </si>
  <si>
    <t>醫學系婦產科</t>
  </si>
  <si>
    <t>楊東謀</t>
  </si>
  <si>
    <t>楊建章</t>
  </si>
  <si>
    <t>楊景程</t>
  </si>
  <si>
    <t>植物醫學碩士學位學程</t>
  </si>
  <si>
    <t>楊鎧鍵</t>
  </si>
  <si>
    <t>醫學系藥理學科</t>
  </si>
  <si>
    <t>楊士進</t>
  </si>
  <si>
    <t>機械工程學所</t>
  </si>
  <si>
    <t>楊台鴻</t>
  </si>
  <si>
    <t>楊偉勛</t>
  </si>
  <si>
    <t>100、102、103、104、105、106</t>
  </si>
  <si>
    <t>護理學</t>
  </si>
  <si>
    <t>臺文所</t>
  </si>
  <si>
    <t>楊雅倩</t>
  </si>
  <si>
    <t>臨床牙醫研究所</t>
  </si>
  <si>
    <t>電信工程研究所</t>
  </si>
  <si>
    <t>葉德銘</t>
  </si>
  <si>
    <t>臨床組：腫瘤醫學研究所</t>
  </si>
  <si>
    <t>葉汀峰</t>
  </si>
  <si>
    <t>葉小蓁</t>
  </si>
  <si>
    <t>植微系</t>
  </si>
  <si>
    <t>醫學系生物化學暨分子生物學科</t>
  </si>
  <si>
    <t>生化科學研 究所</t>
  </si>
  <si>
    <t>余正道</t>
  </si>
  <si>
    <t>100、102、103、105、106</t>
  </si>
  <si>
    <t>袁孝維</t>
  </si>
  <si>
    <t>澤大衛</t>
  </si>
  <si>
    <t>生物化學暨分子生物所</t>
  </si>
  <si>
    <t>詹益慈</t>
  </si>
  <si>
    <t>張寶棣</t>
  </si>
  <si>
    <t>張典顯</t>
  </si>
  <si>
    <t>基因體語系統生物學學位學程</t>
  </si>
  <si>
    <t>張國暉</t>
  </si>
  <si>
    <t>張皓媛</t>
  </si>
  <si>
    <t>護理學系</t>
  </si>
  <si>
    <t>張惠雯</t>
  </si>
  <si>
    <t>張嘉倩</t>
  </si>
  <si>
    <t>101、102、105</t>
  </si>
  <si>
    <t>張俊哲</t>
  </si>
  <si>
    <t>張麗麗</t>
  </si>
  <si>
    <t>臨床組：小兒科</t>
  </si>
  <si>
    <t>張媚</t>
  </si>
  <si>
    <t>張權維</t>
  </si>
  <si>
    <t>復健科</t>
  </si>
  <si>
    <t>張榮珍</t>
  </si>
  <si>
    <t>臨床組：內科</t>
  </si>
  <si>
    <t>張世宗</t>
  </si>
  <si>
    <t>張書瑋</t>
  </si>
  <si>
    <t>張素卿</t>
  </si>
  <si>
    <t>生工系</t>
  </si>
  <si>
    <t>張雯媛</t>
  </si>
  <si>
    <t>張耀乾</t>
  </si>
  <si>
    <t>張耀文</t>
  </si>
  <si>
    <t>基礎組：病理學科</t>
  </si>
  <si>
    <t>張英峯</t>
  </si>
  <si>
    <t>102、105、106</t>
  </si>
  <si>
    <t>張玉芳</t>
  </si>
  <si>
    <t>園藝系</t>
  </si>
  <si>
    <t>職能治療學 系</t>
  </si>
  <si>
    <t>其他學系組：口腔生物科學研 究所</t>
  </si>
  <si>
    <t>趙玲</t>
  </si>
  <si>
    <t>趙曉芳</t>
  </si>
  <si>
    <t>趙曉涵</t>
  </si>
  <si>
    <t>趙治宇</t>
  </si>
  <si>
    <t>101、103、105、106</t>
  </si>
  <si>
    <t>鄭芳婷</t>
  </si>
  <si>
    <t>鄭麗珍</t>
  </si>
  <si>
    <t>分比所</t>
  </si>
  <si>
    <t>鄭秋萍</t>
  </si>
  <si>
    <t>病理學研究所</t>
  </si>
  <si>
    <t>鍾國彪</t>
  </si>
  <si>
    <t>鍾嘉綾</t>
  </si>
  <si>
    <t>植微病理與微生物學系</t>
  </si>
  <si>
    <t>鍾孝文</t>
  </si>
  <si>
    <t>生醫電子與資訊學研究所</t>
  </si>
  <si>
    <t>100、101、102、104、105、106</t>
  </si>
  <si>
    <t>周嘉辰</t>
  </si>
  <si>
    <t>周善瑜</t>
  </si>
  <si>
    <t>周婉窈</t>
  </si>
  <si>
    <t>100、101、102、106</t>
  </si>
  <si>
    <t>工工所</t>
  </si>
  <si>
    <t>專案計畫 講師</t>
  </si>
  <si>
    <t>周祖述</t>
  </si>
  <si>
    <t>動物學研究所</t>
  </si>
  <si>
    <t>朱文儀</t>
  </si>
  <si>
    <t>100、101、103、105</t>
  </si>
  <si>
    <t>竺靜華</t>
  </si>
  <si>
    <t>華語教學碩士學位學程</t>
  </si>
  <si>
    <t>莊武諺</t>
  </si>
  <si>
    <t>其他學系組：醫學檢驗暨生物 技術學系</t>
  </si>
  <si>
    <t>莊永裕</t>
  </si>
  <si>
    <t>100、102、104</t>
  </si>
  <si>
    <t>莊正民</t>
  </si>
  <si>
    <t>蔡丰喬</t>
  </si>
  <si>
    <t>蔡豐羽</t>
  </si>
  <si>
    <t>蔡沛學</t>
  </si>
  <si>
    <t>蔡文友</t>
  </si>
  <si>
    <t>蔡兆勳</t>
  </si>
  <si>
    <t>蔡政達</t>
  </si>
  <si>
    <t>曾惠斌</t>
  </si>
  <si>
    <t>曾宛如</t>
  </si>
  <si>
    <t>曾文毅</t>
  </si>
  <si>
    <t>曾智揚</t>
  </si>
  <si>
    <t>陳柏翰</t>
  </si>
  <si>
    <t>陳柏華</t>
  </si>
  <si>
    <t>陳淳文</t>
  </si>
  <si>
    <t>陳翠蓮</t>
  </si>
  <si>
    <t>陳慧文</t>
  </si>
  <si>
    <t>陳家揚</t>
  </si>
  <si>
    <t>陳建錦</t>
  </si>
  <si>
    <t>陳坤志</t>
  </si>
  <si>
    <t>陳良治</t>
  </si>
  <si>
    <t>陳美州</t>
  </si>
  <si>
    <t>陳明汝</t>
  </si>
  <si>
    <t>陳培哲</t>
  </si>
  <si>
    <t>陳沛隆</t>
  </si>
  <si>
    <t>陳仁治</t>
  </si>
  <si>
    <t>陳瑞芬</t>
  </si>
  <si>
    <t>陳思賢</t>
  </si>
  <si>
    <t>陳維婷</t>
  </si>
  <si>
    <t>陳瑋佑</t>
  </si>
  <si>
    <r>
      <t>100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101</t>
    </r>
    <phoneticPr fontId="5" type="noConversion"/>
  </si>
  <si>
    <r>
      <t>100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101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106</t>
    </r>
    <phoneticPr fontId="5" type="noConversion"/>
  </si>
  <si>
    <r>
      <t>102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103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104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106</t>
    </r>
    <phoneticPr fontId="5" type="noConversion"/>
  </si>
  <si>
    <r>
      <t>101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102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103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104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105</t>
    </r>
    <phoneticPr fontId="5" type="noConversion"/>
  </si>
  <si>
    <t>陳東升</t>
  </si>
  <si>
    <t>陳示國</t>
  </si>
  <si>
    <t>蔡素宜</t>
  </si>
  <si>
    <t>蔡君彝</t>
  </si>
  <si>
    <t>曹順成</t>
  </si>
  <si>
    <t>賴旗俊</t>
  </si>
  <si>
    <t>宋欣錦</t>
  </si>
  <si>
    <t>黎欣白</t>
  </si>
  <si>
    <t>黃靄雯</t>
  </si>
  <si>
    <t>陳綱華</t>
  </si>
  <si>
    <t>石心怡</t>
  </si>
  <si>
    <t>王哲麒</t>
  </si>
  <si>
    <t>詹錦宏</t>
  </si>
  <si>
    <t>楊明哲</t>
  </si>
  <si>
    <t>張寓智</t>
  </si>
  <si>
    <t>黃建達</t>
  </si>
  <si>
    <t>鄭授德</t>
  </si>
  <si>
    <t>鄭恩加</t>
  </si>
  <si>
    <t>翁麗雀</t>
  </si>
  <si>
    <t>郭敏玲</t>
  </si>
  <si>
    <t>黎明富</t>
  </si>
  <si>
    <t>許瑞祺</t>
  </si>
  <si>
    <t>盧瑞芬</t>
  </si>
  <si>
    <t>張玉喆</t>
  </si>
  <si>
    <t>黃聰龍</t>
  </si>
  <si>
    <t>王蓮成</t>
  </si>
  <si>
    <t>金國生</t>
  </si>
  <si>
    <t>趙一平</t>
  </si>
  <si>
    <t>溫秀英</t>
  </si>
  <si>
    <t>徐鵬偉</t>
  </si>
  <si>
    <t>徐淑媛</t>
  </si>
  <si>
    <t>張綺紋</t>
  </si>
  <si>
    <t>張永華</t>
  </si>
  <si>
    <t>邱方遒</t>
  </si>
  <si>
    <t>陳文誌</t>
  </si>
  <si>
    <t>王賀白</t>
  </si>
  <si>
    <t>陳德全</t>
  </si>
  <si>
    <t>周百謙</t>
  </si>
  <si>
    <t>黃祥富</t>
  </si>
  <si>
    <t>江倪全</t>
  </si>
  <si>
    <t>賴佑銘</t>
  </si>
  <si>
    <t>吳治慶</t>
  </si>
  <si>
    <t>陳信壅</t>
  </si>
  <si>
    <t>陳仁暉</t>
  </si>
  <si>
    <t>賴瑞陽</t>
  </si>
  <si>
    <t>刁茂盟</t>
  </si>
  <si>
    <t>廖國臣</t>
  </si>
  <si>
    <t>曾慶平</t>
  </si>
  <si>
    <t>連恒裕</t>
  </si>
  <si>
    <t>傅崇安</t>
  </si>
  <si>
    <t>王國彬</t>
  </si>
  <si>
    <t>劉英傑</t>
  </si>
  <si>
    <t>王埄彬</t>
  </si>
  <si>
    <t>醫學系</t>
  </si>
  <si>
    <t>解剖學科</t>
  </si>
  <si>
    <t>微免學科</t>
  </si>
  <si>
    <t>早期療育所</t>
  </si>
  <si>
    <t>電子工程學系</t>
  </si>
  <si>
    <t>工商管理學系</t>
  </si>
  <si>
    <t>醫學生物技術暨檢驗學系</t>
  </si>
  <si>
    <t>化工與材料工程學系</t>
  </si>
  <si>
    <t>醫務管理學系</t>
  </si>
  <si>
    <t>中醫學系</t>
  </si>
  <si>
    <t>工業設計學系</t>
  </si>
  <si>
    <t>公衛科</t>
  </si>
  <si>
    <t>生化生醫工程所</t>
  </si>
  <si>
    <t>生物醫學系</t>
  </si>
  <si>
    <t>管理學院</t>
    <phoneticPr fontId="5" type="noConversion"/>
  </si>
  <si>
    <t>醫學院</t>
    <phoneticPr fontId="5" type="noConversion"/>
  </si>
  <si>
    <t>工學院</t>
    <phoneticPr fontId="5" type="noConversion"/>
  </si>
  <si>
    <t>游智勝</t>
    <phoneticPr fontId="5" type="noConversion"/>
  </si>
  <si>
    <t>林佩欣</t>
    <phoneticPr fontId="5" type="noConversion"/>
  </si>
  <si>
    <t>陳怡原</t>
    <phoneticPr fontId="5" type="noConversion"/>
  </si>
  <si>
    <t>謝明儒</t>
    <phoneticPr fontId="5" type="noConversion"/>
  </si>
  <si>
    <t>蔡錫錚</t>
  </si>
  <si>
    <t>于振華</t>
  </si>
  <si>
    <t>王曉雯</t>
  </si>
  <si>
    <t>會研所</t>
  </si>
  <si>
    <t>古孟霖</t>
  </si>
  <si>
    <t>人資所</t>
  </si>
  <si>
    <t>孫致文</t>
  </si>
  <si>
    <t>邱慈觀(已退休)</t>
  </si>
  <si>
    <t>鄭國興</t>
  </si>
  <si>
    <t>倪春發</t>
  </si>
  <si>
    <t>太空所</t>
  </si>
  <si>
    <t>企管系</t>
  </si>
  <si>
    <t>光電系</t>
  </si>
  <si>
    <t>財金系</t>
  </si>
  <si>
    <t>統計所</t>
  </si>
  <si>
    <t>通訊系</t>
  </si>
  <si>
    <t>應地所</t>
  </si>
  <si>
    <t>副教授</t>
    <phoneticPr fontId="5" type="noConversion"/>
  </si>
  <si>
    <t>教授</t>
    <phoneticPr fontId="5" type="noConversion"/>
  </si>
  <si>
    <t>助理教授</t>
    <phoneticPr fontId="5" type="noConversion"/>
  </si>
  <si>
    <t>法文系</t>
  </si>
  <si>
    <t>化材系</t>
  </si>
  <si>
    <t>張午龍</t>
  </si>
  <si>
    <t>地科系</t>
  </si>
  <si>
    <t>英文系</t>
  </si>
  <si>
    <t>陳泰蓁</t>
  </si>
  <si>
    <t>教授</t>
    <phoneticPr fontId="5" type="noConversion"/>
  </si>
  <si>
    <t>曹恆光</t>
    <phoneticPr fontId="5" type="noConversion"/>
  </si>
  <si>
    <t>林志芸(無個人網頁)</t>
    <phoneticPr fontId="5" type="noConversion"/>
  </si>
  <si>
    <r>
      <rPr>
        <u/>
        <sz val="11"/>
        <color rgb="FF0000FF"/>
        <rFont val="細明體"/>
        <family val="3"/>
        <charset val="136"/>
      </rPr>
      <t>于欽平</t>
    </r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</si>
  <si>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</si>
  <si>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101</t>
    </r>
  </si>
  <si>
    <r>
      <rPr>
        <u/>
        <sz val="11"/>
        <color rgb="FF0000FF"/>
        <rFont val="細明體"/>
        <family val="3"/>
        <charset val="136"/>
      </rPr>
      <t>林淵淙</t>
    </r>
  </si>
  <si>
    <r>
      <rPr>
        <u/>
        <sz val="11"/>
        <color rgb="FF0000FF"/>
        <rFont val="細明體"/>
        <family val="3"/>
        <charset val="136"/>
      </rPr>
      <t>范俊逸</t>
    </r>
  </si>
  <si>
    <r>
      <rPr>
        <u/>
        <sz val="11"/>
        <color rgb="FF0000FF"/>
        <rFont val="細明體"/>
        <family val="3"/>
        <charset val="136"/>
      </rPr>
      <t>袁中新</t>
    </r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</si>
  <si>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</si>
  <si>
    <r>
      <rPr>
        <u/>
        <sz val="11"/>
        <color rgb="FF0000FF"/>
        <rFont val="細明體"/>
        <family val="3"/>
        <charset val="136"/>
      </rPr>
      <t>陳俐吟</t>
    </r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</si>
  <si>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</si>
  <si>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</si>
  <si>
    <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</si>
  <si>
    <r>
      <rPr>
        <u/>
        <sz val="11"/>
        <color rgb="FF0000FF"/>
        <rFont val="細明體"/>
        <family val="3"/>
        <charset val="136"/>
      </rPr>
      <t>嚴成文</t>
    </r>
  </si>
  <si>
    <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</si>
  <si>
    <r>
      <rPr>
        <u/>
        <sz val="11"/>
        <color rgb="FF0000FF"/>
        <rFont val="細明體"/>
        <family val="3"/>
        <charset val="136"/>
      </rPr>
      <t>田偉文</t>
    </r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</si>
  <si>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</si>
  <si>
    <r>
      <t>104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</si>
  <si>
    <r>
      <rPr>
        <u/>
        <sz val="11"/>
        <color rgb="FF0000FF"/>
        <rFont val="細明體"/>
        <family val="3"/>
        <charset val="136"/>
      </rPr>
      <t>紀志昌</t>
    </r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</si>
  <si>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</si>
  <si>
    <r>
      <rPr>
        <u/>
        <sz val="11"/>
        <color rgb="FF0000FF"/>
        <rFont val="細明體"/>
        <family val="3"/>
        <charset val="136"/>
      </rPr>
      <t>越建東</t>
    </r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</si>
  <si>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</si>
  <si>
    <r>
      <rPr>
        <u/>
        <sz val="11"/>
        <color rgb="FF0000FF"/>
        <rFont val="細明體"/>
        <family val="3"/>
        <charset val="136"/>
      </rPr>
      <t>歐淑珍</t>
    </r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</si>
  <si>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</si>
  <si>
    <r>
      <rPr>
        <u/>
        <sz val="11"/>
        <color rgb="FF0000FF"/>
        <rFont val="細明體"/>
        <family val="3"/>
        <charset val="136"/>
      </rPr>
      <t>王宏仁</t>
    </r>
  </si>
  <si>
    <r>
      <rPr>
        <u/>
        <sz val="11"/>
        <color rgb="FF0000FF"/>
        <rFont val="細明體"/>
        <family val="3"/>
        <charset val="136"/>
      </rPr>
      <t>李明軒</t>
    </r>
  </si>
  <si>
    <r>
      <rPr>
        <u/>
        <sz val="11"/>
        <color rgb="FF0000FF"/>
        <rFont val="細明體"/>
        <family val="3"/>
        <charset val="136"/>
      </rPr>
      <t>邱花妹</t>
    </r>
  </si>
  <si>
    <r>
      <rPr>
        <u/>
        <sz val="11"/>
        <color rgb="FF0000FF"/>
        <rFont val="細明體"/>
        <family val="3"/>
        <charset val="136"/>
      </rPr>
      <t>翁嘉禧</t>
    </r>
  </si>
  <si>
    <r>
      <rPr>
        <u/>
        <sz val="11"/>
        <color rgb="FF0000FF"/>
        <rFont val="細明體"/>
        <family val="3"/>
        <charset val="136"/>
      </rPr>
      <t>梁淑坤</t>
    </r>
  </si>
  <si>
    <r>
      <rPr>
        <u/>
        <sz val="11"/>
        <color rgb="FF0000FF"/>
        <rFont val="細明體"/>
        <family val="3"/>
        <charset val="136"/>
      </rPr>
      <t>陳美華</t>
    </r>
  </si>
  <si>
    <r>
      <rPr>
        <u/>
        <sz val="11"/>
        <color rgb="FF0000FF"/>
        <rFont val="細明體"/>
        <family val="3"/>
        <charset val="136"/>
      </rPr>
      <t>廖達琪</t>
    </r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</si>
  <si>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</si>
  <si>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</si>
  <si>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</si>
  <si>
    <r>
      <rPr>
        <u/>
        <sz val="11"/>
        <color rgb="FF0000FF"/>
        <rFont val="細明體"/>
        <family val="3"/>
        <charset val="136"/>
      </rPr>
      <t>張詠斌</t>
    </r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</si>
  <si>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</si>
  <si>
    <r>
      <rPr>
        <u/>
        <sz val="11"/>
        <color rgb="FF0000FF"/>
        <rFont val="細明體"/>
        <family val="3"/>
        <charset val="136"/>
      </rPr>
      <t>廖志中</t>
    </r>
  </si>
  <si>
    <r>
      <rPr>
        <u/>
        <sz val="11"/>
        <color rgb="FF0000FF"/>
        <rFont val="細明體"/>
        <family val="3"/>
        <charset val="136"/>
      </rPr>
      <t>江友中</t>
    </r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</si>
  <si>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</si>
  <si>
    <r>
      <rPr>
        <u/>
        <sz val="11"/>
        <color rgb="FF0000FF"/>
        <rFont val="細明體"/>
        <family val="3"/>
        <charset val="136"/>
      </rPr>
      <t>蔡志賢</t>
    </r>
  </si>
  <si>
    <r>
      <rPr>
        <u/>
        <sz val="11"/>
        <color rgb="FF0000FF"/>
        <rFont val="細明體"/>
        <family val="3"/>
        <charset val="136"/>
      </rPr>
      <t>蔣燕南</t>
    </r>
  </si>
  <si>
    <r>
      <rPr>
        <u/>
        <sz val="11"/>
        <color rgb="FF0000FF"/>
        <rFont val="細明體"/>
        <family val="3"/>
        <charset val="136"/>
      </rPr>
      <t>羅春光</t>
    </r>
  </si>
  <si>
    <r>
      <rPr>
        <u/>
        <sz val="11"/>
        <color rgb="FF0000FF"/>
        <rFont val="細明體"/>
        <family val="3"/>
        <charset val="136"/>
      </rPr>
      <t>江政寬</t>
    </r>
  </si>
  <si>
    <r>
      <rPr>
        <u/>
        <sz val="11"/>
        <color rgb="FF0000FF"/>
        <rFont val="細明體"/>
        <family val="3"/>
        <charset val="136"/>
      </rPr>
      <t>林宗正</t>
    </r>
  </si>
  <si>
    <r>
      <rPr>
        <u/>
        <sz val="11"/>
        <color rgb="FF0000FF"/>
        <rFont val="細明體"/>
        <family val="3"/>
        <charset val="136"/>
      </rPr>
      <t>趙大衛</t>
    </r>
  </si>
  <si>
    <r>
      <rPr>
        <u/>
        <sz val="11"/>
        <color rgb="FF0000FF"/>
        <rFont val="細明體"/>
        <family val="3"/>
        <charset val="136"/>
      </rPr>
      <t>戴妙玲</t>
    </r>
  </si>
  <si>
    <r>
      <rPr>
        <u/>
        <sz val="11"/>
        <color rgb="FF0000FF"/>
        <rFont val="細明體"/>
        <family val="3"/>
        <charset val="136"/>
      </rPr>
      <t>羅凱暘</t>
    </r>
  </si>
  <si>
    <r>
      <rPr>
        <u/>
        <sz val="11"/>
        <color rgb="FF0000FF"/>
        <rFont val="細明體"/>
        <family val="3"/>
        <charset val="136"/>
      </rPr>
      <t>吳基逞</t>
    </r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</si>
  <si>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</si>
  <si>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</si>
  <si>
    <r>
      <rPr>
        <u/>
        <sz val="11"/>
        <color rgb="FF0000FF"/>
        <rFont val="細明體"/>
        <family val="3"/>
        <charset val="136"/>
      </rPr>
      <t>趙必孝</t>
    </r>
  </si>
  <si>
    <r>
      <rPr>
        <u/>
        <sz val="11"/>
        <color rgb="FF0000FF"/>
        <rFont val="細明體"/>
        <family val="3"/>
        <charset val="136"/>
      </rPr>
      <t>鄭義</t>
    </r>
  </si>
  <si>
    <r>
      <t>102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105</t>
    </r>
    <phoneticPr fontId="5" type="noConversion"/>
  </si>
  <si>
    <r>
      <t>95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99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102</t>
    </r>
    <phoneticPr fontId="5" type="noConversion"/>
  </si>
  <si>
    <r>
      <t>100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104</t>
    </r>
    <phoneticPr fontId="5" type="noConversion"/>
  </si>
  <si>
    <r>
      <t>81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86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96</t>
    </r>
    <phoneticPr fontId="5" type="noConversion"/>
  </si>
  <si>
    <t>88、93、96</t>
  </si>
  <si>
    <r>
      <t>95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98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101</t>
    </r>
    <phoneticPr fontId="5" type="noConversion"/>
  </si>
  <si>
    <r>
      <t>101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104</t>
    </r>
    <phoneticPr fontId="5" type="noConversion"/>
  </si>
  <si>
    <r>
      <t>100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105</t>
    </r>
    <phoneticPr fontId="5" type="noConversion"/>
  </si>
  <si>
    <r>
      <t>98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103</t>
    </r>
    <phoneticPr fontId="5" type="noConversion"/>
  </si>
  <si>
    <r>
      <t>94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105</t>
    </r>
    <phoneticPr fontId="5" type="noConversion"/>
  </si>
  <si>
    <r>
      <t>100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103</t>
    </r>
    <phoneticPr fontId="5" type="noConversion"/>
  </si>
  <si>
    <r>
      <t>94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98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101</t>
    </r>
    <phoneticPr fontId="5" type="noConversion"/>
  </si>
  <si>
    <r>
      <t>99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102</t>
    </r>
    <phoneticPr fontId="5" type="noConversion"/>
  </si>
  <si>
    <r>
      <t>90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97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100</t>
    </r>
    <phoneticPr fontId="5" type="noConversion"/>
  </si>
  <si>
    <r>
      <t>82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88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100</t>
    </r>
    <phoneticPr fontId="5" type="noConversion"/>
  </si>
  <si>
    <r>
      <t>79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95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99</t>
    </r>
    <phoneticPr fontId="5" type="noConversion"/>
  </si>
  <si>
    <r>
      <t>96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103</t>
    </r>
    <phoneticPr fontId="5" type="noConversion"/>
  </si>
  <si>
    <r>
      <t>101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105</t>
    </r>
    <phoneticPr fontId="5" type="noConversion"/>
  </si>
  <si>
    <r>
      <t>99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103</t>
    </r>
    <phoneticPr fontId="5" type="noConversion"/>
  </si>
  <si>
    <r>
      <t>96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100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105</t>
    </r>
    <phoneticPr fontId="5" type="noConversion"/>
  </si>
  <si>
    <r>
      <t>96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100</t>
    </r>
    <phoneticPr fontId="5" type="noConversion"/>
  </si>
  <si>
    <r>
      <t>90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93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97</t>
    </r>
    <phoneticPr fontId="5" type="noConversion"/>
  </si>
  <si>
    <r>
      <t>92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98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101</t>
    </r>
    <phoneticPr fontId="5" type="noConversion"/>
  </si>
  <si>
    <r>
      <t>87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91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96</t>
    </r>
    <phoneticPr fontId="5" type="noConversion"/>
  </si>
  <si>
    <r>
      <t>81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94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99</t>
    </r>
    <phoneticPr fontId="5" type="noConversion"/>
  </si>
  <si>
    <r>
      <t>96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101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104</t>
    </r>
    <phoneticPr fontId="5" type="noConversion"/>
  </si>
  <si>
    <t>陳博現</t>
  </si>
  <si>
    <t>吳誠文</t>
  </si>
  <si>
    <t>許健平</t>
  </si>
  <si>
    <t>林文偉</t>
  </si>
  <si>
    <t>許世壁</t>
  </si>
  <si>
    <t>張敬民</t>
  </si>
  <si>
    <t>郭瑞年</t>
  </si>
  <si>
    <t>季昀</t>
  </si>
  <si>
    <t>胡紀如</t>
  </si>
  <si>
    <t>賀陳弘</t>
  </si>
  <si>
    <t>陳文華</t>
  </si>
  <si>
    <t>宋信文</t>
  </si>
  <si>
    <t>王茂駿</t>
  </si>
  <si>
    <t>黃哲勳</t>
    <phoneticPr fontId="5" type="noConversion"/>
  </si>
  <si>
    <t>化學系</t>
    <phoneticPr fontId="5" type="noConversion"/>
  </si>
  <si>
    <r>
      <t>99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101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105</t>
    </r>
    <phoneticPr fontId="5" type="noConversion"/>
  </si>
  <si>
    <r>
      <t>99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104</t>
    </r>
    <phoneticPr fontId="5" type="noConversion"/>
  </si>
  <si>
    <r>
      <t>98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102</t>
    </r>
    <phoneticPr fontId="5" type="noConversion"/>
  </si>
  <si>
    <r>
      <t>97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101</t>
    </r>
    <phoneticPr fontId="5" type="noConversion"/>
  </si>
  <si>
    <t xml:space="preserve">    物理系    </t>
    <phoneticPr fontId="5" type="noConversion"/>
  </si>
  <si>
    <r>
      <t>101</t>
    </r>
    <r>
      <rPr>
        <sz val="12"/>
        <color rgb="FF000000"/>
        <rFont val="細明體"/>
        <family val="3"/>
        <charset val="136"/>
      </rPr>
      <t>、</t>
    </r>
    <r>
      <rPr>
        <sz val="12"/>
        <color rgb="FF000000"/>
        <rFont val="Arial"/>
        <family val="2"/>
      </rPr>
      <t>106</t>
    </r>
    <phoneticPr fontId="5" type="noConversion"/>
  </si>
  <si>
    <r>
      <t>102</t>
    </r>
    <r>
      <rPr>
        <sz val="12"/>
        <color rgb="FF000000"/>
        <rFont val="細明體"/>
        <family val="3"/>
        <charset val="136"/>
      </rPr>
      <t>、</t>
    </r>
    <r>
      <rPr>
        <sz val="12"/>
        <color rgb="FF000000"/>
        <rFont val="Arial"/>
        <family val="2"/>
      </rPr>
      <t>105</t>
    </r>
    <phoneticPr fontId="5" type="noConversion"/>
  </si>
  <si>
    <t>學校</t>
    <phoneticPr fontId="5" type="noConversion"/>
  </si>
  <si>
    <t>交大</t>
    <phoneticPr fontId="5" type="noConversion"/>
  </si>
  <si>
    <r>
      <t>99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phoneticPr fontId="5" type="noConversion"/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</si>
  <si>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</si>
  <si>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96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100</t>
    </r>
    <phoneticPr fontId="5" type="noConversion"/>
  </si>
  <si>
    <r>
      <t>96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</si>
  <si>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</si>
  <si>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98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</si>
  <si>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phoneticPr fontId="5" type="noConversion"/>
  </si>
  <si>
    <r>
      <t>99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phoneticPr fontId="5" type="noConversion"/>
  </si>
  <si>
    <r>
      <t>94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</si>
  <si>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</si>
  <si>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</si>
  <si>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</si>
  <si>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98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</si>
  <si>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t>中山</t>
    <phoneticPr fontId="5" type="noConversion"/>
  </si>
  <si>
    <t>備註</t>
    <phoneticPr fontId="5" type="noConversion"/>
  </si>
  <si>
    <t>土木工程學所</t>
    <phoneticPr fontId="5" type="noConversion"/>
  </si>
  <si>
    <t>生命科學院</t>
    <phoneticPr fontId="5" type="noConversion"/>
  </si>
  <si>
    <t>生化科技學系</t>
    <phoneticPr fontId="5" type="noConversion"/>
  </si>
  <si>
    <t>檢驗醫學科</t>
    <phoneticPr fontId="5" type="noConversion"/>
  </si>
  <si>
    <t>物理治療學系</t>
    <phoneticPr fontId="5" type="noConversion"/>
  </si>
  <si>
    <t>牙醫學系</t>
    <phoneticPr fontId="5" type="noConversion"/>
  </si>
  <si>
    <t>會計學系</t>
    <phoneticPr fontId="5" type="noConversion"/>
  </si>
  <si>
    <t>資訊管理學系</t>
    <phoneticPr fontId="5" type="noConversion"/>
  </si>
  <si>
    <t>工商管理學系</t>
    <phoneticPr fontId="5" type="noConversion"/>
  </si>
  <si>
    <t>管理學院</t>
    <phoneticPr fontId="5" type="noConversion"/>
  </si>
  <si>
    <t>電資學院</t>
    <phoneticPr fontId="5" type="noConversion"/>
  </si>
  <si>
    <t>新聞研究所</t>
    <phoneticPr fontId="5" type="noConversion"/>
  </si>
  <si>
    <t>經濟學系</t>
    <phoneticPr fontId="5" type="noConversion"/>
  </si>
  <si>
    <t>社會學系</t>
    <phoneticPr fontId="5" type="noConversion"/>
  </si>
  <si>
    <t>社會科學院</t>
    <phoneticPr fontId="5" type="noConversion"/>
  </si>
  <si>
    <t>法律學系(共教中心）</t>
    <phoneticPr fontId="5" type="noConversion"/>
  </si>
  <si>
    <t>共同教育中心</t>
    <phoneticPr fontId="5" type="noConversion"/>
  </si>
  <si>
    <t>地質科學系</t>
    <phoneticPr fontId="5" type="noConversion"/>
  </si>
  <si>
    <t>外國語文學系</t>
    <phoneticPr fontId="5" type="noConversion"/>
  </si>
  <si>
    <t>科際整合法律學研究所</t>
    <phoneticPr fontId="5" type="noConversion"/>
  </si>
  <si>
    <t>生農學院</t>
    <phoneticPr fontId="5" type="noConversion"/>
  </si>
  <si>
    <t>生命科學系</t>
    <phoneticPr fontId="5" type="noConversion"/>
  </si>
  <si>
    <t>外國語文學系（共教中心）</t>
    <phoneticPr fontId="5" type="noConversion"/>
  </si>
  <si>
    <t>蘇霩靄</t>
    <phoneticPr fontId="5" type="noConversion"/>
  </si>
  <si>
    <t>廖文正</t>
    <phoneticPr fontId="5" type="noConversion"/>
  </si>
  <si>
    <t>台大</t>
    <phoneticPr fontId="5" type="noConversion"/>
  </si>
  <si>
    <t>沈家瑞</t>
    <phoneticPr fontId="5" type="noConversion"/>
  </si>
  <si>
    <t>趙從賢</t>
    <phoneticPr fontId="5" type="noConversion"/>
  </si>
  <si>
    <t>鄭昌錡</t>
    <phoneticPr fontId="5" type="noConversion"/>
  </si>
  <si>
    <t>長庚</t>
    <phoneticPr fontId="5" type="noConversion"/>
  </si>
  <si>
    <t>工學院</t>
    <phoneticPr fontId="5" type="noConversion"/>
  </si>
  <si>
    <t>文學院</t>
    <phoneticPr fontId="5" type="noConversion"/>
  </si>
  <si>
    <t>文學院</t>
    <phoneticPr fontId="5" type="noConversion"/>
  </si>
  <si>
    <t>地球科學學院</t>
    <phoneticPr fontId="5" type="noConversion"/>
  </si>
  <si>
    <t>理學院</t>
    <phoneticPr fontId="5" type="noConversion"/>
  </si>
  <si>
    <t>資訊電機學院</t>
    <phoneticPr fontId="5" type="noConversion"/>
  </si>
  <si>
    <t>管理學院</t>
    <phoneticPr fontId="5" type="noConversion"/>
  </si>
  <si>
    <t>總教學中心</t>
    <phoneticPr fontId="5" type="noConversion"/>
  </si>
  <si>
    <t>吳子嘉</t>
    <phoneticPr fontId="5" type="noConversion"/>
  </si>
  <si>
    <t>林志光</t>
    <phoneticPr fontId="5" type="noConversion"/>
  </si>
  <si>
    <t>黃道明</t>
    <phoneticPr fontId="5" type="noConversion"/>
  </si>
  <si>
    <t>張佩芬</t>
    <phoneticPr fontId="5" type="noConversion"/>
  </si>
  <si>
    <t>呂凌霄</t>
    <phoneticPr fontId="5" type="noConversion"/>
  </si>
  <si>
    <t>鄭劭家</t>
    <phoneticPr fontId="5" type="noConversion"/>
  </si>
  <si>
    <t>陳思妤</t>
    <phoneticPr fontId="5" type="noConversion"/>
  </si>
  <si>
    <t>曾議寬</t>
    <phoneticPr fontId="5" type="noConversion"/>
  </si>
  <si>
    <t>許獻聰</t>
    <phoneticPr fontId="5" type="noConversion"/>
  </si>
  <si>
    <t>張貴雲</t>
    <phoneticPr fontId="5" type="noConversion"/>
  </si>
  <si>
    <t>許富皓</t>
    <phoneticPr fontId="5" type="noConversion"/>
  </si>
  <si>
    <t>林文政</t>
    <phoneticPr fontId="5" type="noConversion"/>
  </si>
  <si>
    <t>劉念琪</t>
    <phoneticPr fontId="5" type="noConversion"/>
  </si>
  <si>
    <t>洪秀婉</t>
    <phoneticPr fontId="5" type="noConversion"/>
  </si>
  <si>
    <t>鄭保志</t>
    <phoneticPr fontId="5" type="noConversion"/>
  </si>
  <si>
    <t>蘇坤良</t>
    <phoneticPr fontId="5" type="noConversion"/>
  </si>
  <si>
    <t>中央</t>
    <phoneticPr fontId="5" type="noConversion"/>
  </si>
  <si>
    <t>沈淑貞(無個人網頁)</t>
    <phoneticPr fontId="5" type="noConversion"/>
  </si>
  <si>
    <t>沈淑鳳(無個人網頁)</t>
    <phoneticPr fontId="5" type="noConversion"/>
  </si>
  <si>
    <t>劉柏桑(無個人網頁)</t>
    <phoneticPr fontId="5" type="noConversion"/>
  </si>
  <si>
    <r>
      <rPr>
        <sz val="11"/>
        <color rgb="FF000000"/>
        <rFont val="細明體"/>
        <family val="3"/>
        <charset val="136"/>
      </rPr>
      <t>周悅如</t>
    </r>
    <r>
      <rPr>
        <sz val="11"/>
        <color rgb="FF000000"/>
        <rFont val="Arial"/>
        <family val="2"/>
      </rPr>
      <t>(</t>
    </r>
    <r>
      <rPr>
        <sz val="11"/>
        <color rgb="FF000000"/>
        <rFont val="細明體"/>
        <family val="3"/>
        <charset val="136"/>
      </rPr>
      <t>網頁建置中</t>
    </r>
    <r>
      <rPr>
        <sz val="11"/>
        <color rgb="FF000000"/>
        <rFont val="Arial"/>
        <family val="2"/>
      </rPr>
      <t>)</t>
    </r>
    <phoneticPr fontId="5" type="noConversion"/>
  </si>
  <si>
    <r>
      <rPr>
        <sz val="11"/>
        <color rgb="FF000000"/>
        <rFont val="細明體"/>
        <family val="3"/>
        <charset val="136"/>
      </rPr>
      <t>林美清</t>
    </r>
    <r>
      <rPr>
        <sz val="11"/>
        <color rgb="FF000000"/>
        <rFont val="Arial"/>
        <family val="2"/>
      </rPr>
      <t>(</t>
    </r>
    <r>
      <rPr>
        <sz val="11"/>
        <color rgb="FF000000"/>
        <rFont val="細明體"/>
        <family val="3"/>
        <charset val="136"/>
      </rPr>
      <t>網頁建置中</t>
    </r>
    <r>
      <rPr>
        <sz val="11"/>
        <color rgb="FF000000"/>
        <rFont val="Arial"/>
        <family val="2"/>
      </rPr>
      <t>)</t>
    </r>
    <phoneticPr fontId="5" type="noConversion"/>
  </si>
  <si>
    <t>特聘教授</t>
    <phoneticPr fontId="5" type="noConversion"/>
  </si>
  <si>
    <t>電機資訊學院</t>
    <phoneticPr fontId="5" type="noConversion"/>
  </si>
  <si>
    <t>助理教授</t>
    <phoneticPr fontId="5" type="noConversion"/>
  </si>
  <si>
    <t>人文社會學院</t>
    <phoneticPr fontId="5" type="noConversion"/>
  </si>
  <si>
    <t>教授</t>
    <phoneticPr fontId="5" type="noConversion"/>
  </si>
  <si>
    <t>人文社會學院</t>
    <phoneticPr fontId="5" type="noConversion"/>
  </si>
  <si>
    <t>助理教授</t>
    <phoneticPr fontId="5" type="noConversion"/>
  </si>
  <si>
    <t>副教授</t>
    <phoneticPr fontId="5" type="noConversion"/>
  </si>
  <si>
    <t>特聘教授</t>
    <phoneticPr fontId="5" type="noConversion"/>
  </si>
  <si>
    <t>工學院</t>
    <phoneticPr fontId="5" type="noConversion"/>
  </si>
  <si>
    <t>教授</t>
    <phoneticPr fontId="5" type="noConversion"/>
  </si>
  <si>
    <t>生命科學院</t>
    <phoneticPr fontId="5" type="noConversion"/>
  </si>
  <si>
    <t>竹師教育學院</t>
    <phoneticPr fontId="5" type="noConversion"/>
  </si>
  <si>
    <t>系所調整院務中心</t>
    <phoneticPr fontId="5" type="noConversion"/>
  </si>
  <si>
    <t>科技管理學院</t>
    <phoneticPr fontId="5" type="noConversion"/>
  </si>
  <si>
    <t>原子科學院</t>
    <phoneticPr fontId="5" type="noConversion"/>
  </si>
  <si>
    <t>師資培育中心</t>
    <phoneticPr fontId="5" type="noConversion"/>
  </si>
  <si>
    <t>教育學院</t>
    <phoneticPr fontId="5" type="noConversion"/>
  </si>
  <si>
    <t>兼任助理教授</t>
    <phoneticPr fontId="5" type="noConversion"/>
  </si>
  <si>
    <t>清華學院</t>
    <phoneticPr fontId="5" type="noConversion"/>
  </si>
  <si>
    <t>講師</t>
    <phoneticPr fontId="5" type="noConversion"/>
  </si>
  <si>
    <t>專任講師</t>
    <phoneticPr fontId="5" type="noConversion"/>
  </si>
  <si>
    <t>華語中心</t>
    <phoneticPr fontId="5" type="noConversion"/>
  </si>
  <si>
    <t>電機資訊學院</t>
    <phoneticPr fontId="5" type="noConversion"/>
  </si>
  <si>
    <t>藝術學院</t>
    <phoneticPr fontId="5" type="noConversion"/>
  </si>
  <si>
    <r>
      <t>102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105</t>
    </r>
    <phoneticPr fontId="5" type="noConversion"/>
  </si>
  <si>
    <r>
      <t>88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98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102</t>
    </r>
    <phoneticPr fontId="5" type="noConversion"/>
  </si>
  <si>
    <r>
      <t>92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95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98</t>
    </r>
    <phoneticPr fontId="5" type="noConversion"/>
  </si>
  <si>
    <r>
      <t>94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97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100</t>
    </r>
    <phoneticPr fontId="5" type="noConversion"/>
  </si>
  <si>
    <r>
      <t>86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97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100</t>
    </r>
    <phoneticPr fontId="5" type="noConversion"/>
  </si>
  <si>
    <r>
      <t>83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93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98</t>
    </r>
    <phoneticPr fontId="5" type="noConversion"/>
  </si>
  <si>
    <r>
      <t>101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104</t>
    </r>
    <phoneticPr fontId="5" type="noConversion"/>
  </si>
  <si>
    <r>
      <t>90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99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102</t>
    </r>
    <phoneticPr fontId="5" type="noConversion"/>
  </si>
  <si>
    <t>81、90、96</t>
    <phoneticPr fontId="5" type="noConversion"/>
  </si>
  <si>
    <t>張銪容</t>
    <phoneticPr fontId="5" type="noConversion"/>
  </si>
  <si>
    <t>張寶玉</t>
    <phoneticPr fontId="5" type="noConversion"/>
  </si>
  <si>
    <t>姚人多</t>
    <phoneticPr fontId="5" type="noConversion"/>
  </si>
  <si>
    <t>衛子健</t>
    <phoneticPr fontId="5" type="noConversion"/>
  </si>
  <si>
    <t>呂世源</t>
    <phoneticPr fontId="5" type="noConversion"/>
  </si>
  <si>
    <t>簡朝和</t>
    <phoneticPr fontId="5" type="noConversion"/>
  </si>
  <si>
    <t>廖建能</t>
    <phoneticPr fontId="5" type="noConversion"/>
  </si>
  <si>
    <t>黃振昌</t>
    <phoneticPr fontId="5" type="noConversion"/>
  </si>
  <si>
    <t>嚴大任</t>
    <phoneticPr fontId="5" type="noConversion"/>
  </si>
  <si>
    <t>蔡宏營</t>
    <phoneticPr fontId="5" type="noConversion"/>
  </si>
  <si>
    <t>王偉中</t>
    <phoneticPr fontId="5" type="noConversion"/>
  </si>
  <si>
    <t>王歐力</t>
    <phoneticPr fontId="5" type="noConversion"/>
  </si>
  <si>
    <t>陳令儀</t>
    <phoneticPr fontId="5" type="noConversion"/>
  </si>
  <si>
    <t>莊永仁</t>
    <phoneticPr fontId="5" type="noConversion"/>
  </si>
  <si>
    <t>徐憶萍</t>
    <phoneticPr fontId="5" type="noConversion"/>
  </si>
  <si>
    <t>丁威仁</t>
    <phoneticPr fontId="5" type="noConversion"/>
  </si>
  <si>
    <t>黃雅莉</t>
    <phoneticPr fontId="5" type="noConversion"/>
  </si>
  <si>
    <t>李清福</t>
    <phoneticPr fontId="5" type="noConversion"/>
  </si>
  <si>
    <t>雷松亞</t>
    <phoneticPr fontId="5" type="noConversion"/>
  </si>
  <si>
    <t>蔡麗雯</t>
    <phoneticPr fontId="5" type="noConversion"/>
  </si>
  <si>
    <t>巫勇賢</t>
    <phoneticPr fontId="5" type="noConversion"/>
  </si>
  <si>
    <t>歐陽汎怡</t>
    <phoneticPr fontId="5" type="noConversion"/>
  </si>
  <si>
    <t>陳福榮</t>
    <phoneticPr fontId="5" type="noConversion"/>
  </si>
  <si>
    <t>周育如</t>
    <phoneticPr fontId="5" type="noConversion"/>
  </si>
  <si>
    <t>劉淑英</t>
    <phoneticPr fontId="5" type="noConversion"/>
  </si>
  <si>
    <t>陳文玲</t>
    <phoneticPr fontId="5" type="noConversion"/>
  </si>
  <si>
    <t>詹文娟</t>
    <phoneticPr fontId="5" type="noConversion"/>
  </si>
  <si>
    <t>王淳民</t>
    <phoneticPr fontId="5" type="noConversion"/>
  </si>
  <si>
    <t>林碧珍</t>
    <phoneticPr fontId="5" type="noConversion"/>
  </si>
  <si>
    <t>洪雪行</t>
    <phoneticPr fontId="5" type="noConversion"/>
  </si>
  <si>
    <t>闕雅文</t>
    <phoneticPr fontId="5" type="noConversion"/>
  </si>
  <si>
    <t>徐桂平</t>
    <phoneticPr fontId="5" type="noConversion"/>
  </si>
  <si>
    <t>黃嘉瑜</t>
    <phoneticPr fontId="5" type="noConversion"/>
  </si>
  <si>
    <t>吳德成</t>
    <phoneticPr fontId="5" type="noConversion"/>
  </si>
  <si>
    <t>陳國華</t>
    <phoneticPr fontId="5" type="noConversion"/>
  </si>
  <si>
    <t>鄭博元</t>
    <phoneticPr fontId="5" type="noConversion"/>
  </si>
  <si>
    <t>施宙聰</t>
    <phoneticPr fontId="5" type="noConversion"/>
  </si>
  <si>
    <t>洪在明</t>
    <phoneticPr fontId="5" type="noConversion"/>
  </si>
  <si>
    <t>洪毓玨</t>
    <phoneticPr fontId="5" type="noConversion"/>
  </si>
  <si>
    <t>黃承彬</t>
    <phoneticPr fontId="5" type="noConversion"/>
  </si>
  <si>
    <t>許雅三</t>
    <phoneticPr fontId="5" type="noConversion"/>
  </si>
  <si>
    <t>高玉立</t>
    <phoneticPr fontId="5" type="noConversion"/>
  </si>
  <si>
    <t>韓永楷</t>
    <phoneticPr fontId="5" type="noConversion"/>
  </si>
  <si>
    <t>林嘉瑜</t>
    <phoneticPr fontId="5" type="noConversion"/>
  </si>
  <si>
    <t>清大</t>
    <phoneticPr fontId="5" type="noConversion"/>
  </si>
  <si>
    <t>副教授</t>
    <phoneticPr fontId="5" type="noConversion"/>
  </si>
  <si>
    <t>系所調整院務中心</t>
    <phoneticPr fontId="5" type="noConversion"/>
  </si>
  <si>
    <t>中國語文學系</t>
    <phoneticPr fontId="5" type="noConversion"/>
  </si>
  <si>
    <t>榮譽退休教授</t>
    <phoneticPr fontId="5" type="noConversion"/>
  </si>
  <si>
    <t>中國文學系</t>
    <phoneticPr fontId="5" type="noConversion"/>
  </si>
  <si>
    <t>退休教授</t>
    <phoneticPr fontId="5" type="noConversion"/>
  </si>
  <si>
    <t>工業工程與工程管理學系</t>
    <phoneticPr fontId="5" type="noConversion"/>
  </si>
  <si>
    <t>化學工程系</t>
    <phoneticPr fontId="5" type="noConversion"/>
  </si>
  <si>
    <t>化學工程學系</t>
    <phoneticPr fontId="5" type="noConversion"/>
  </si>
  <si>
    <t>動力機械工程學系</t>
    <phoneticPr fontId="5" type="noConversion"/>
  </si>
  <si>
    <t>教授兼校長</t>
    <phoneticPr fontId="5" type="noConversion"/>
  </si>
  <si>
    <t>生命科學系</t>
    <phoneticPr fontId="5" type="noConversion"/>
  </si>
  <si>
    <t>化學系</t>
    <phoneticPr fontId="5" type="noConversion"/>
  </si>
  <si>
    <t>物理學系</t>
    <phoneticPr fontId="5" type="noConversion"/>
  </si>
  <si>
    <t>物理學院</t>
    <phoneticPr fontId="5" type="noConversion"/>
  </si>
  <si>
    <t>統計學研究所</t>
    <phoneticPr fontId="5" type="noConversion"/>
  </si>
  <si>
    <t>數學系</t>
    <phoneticPr fontId="5" type="noConversion"/>
  </si>
  <si>
    <t>通訊工程研究所</t>
    <phoneticPr fontId="5" type="noConversion"/>
  </si>
  <si>
    <t>資訊工程學系</t>
    <phoneticPr fontId="5" type="noConversion"/>
  </si>
  <si>
    <t>電機工程學系</t>
    <phoneticPr fontId="5" type="noConversion"/>
  </si>
  <si>
    <t>梅廣</t>
    <phoneticPr fontId="5" type="noConversion"/>
  </si>
  <si>
    <t>陳信龍</t>
    <phoneticPr fontId="5" type="noConversion"/>
  </si>
  <si>
    <t>王素蘭</t>
    <phoneticPr fontId="5" type="noConversion"/>
  </si>
  <si>
    <t>鄭建鴻</t>
    <phoneticPr fontId="5" type="noConversion"/>
  </si>
  <si>
    <t>曾勝滄</t>
    <phoneticPr fontId="5" type="noConversion"/>
  </si>
  <si>
    <t>張正尚</t>
    <phoneticPr fontId="5" type="noConversion"/>
  </si>
  <si>
    <t>馬振基</t>
    <phoneticPr fontId="5" type="noConversion"/>
  </si>
  <si>
    <t>江安世</t>
    <phoneticPr fontId="5" type="noConversion"/>
  </si>
  <si>
    <t>趙桂蓉</t>
    <phoneticPr fontId="5" type="noConversion"/>
  </si>
  <si>
    <t>果尚志</t>
    <phoneticPr fontId="5" type="noConversion"/>
  </si>
  <si>
    <t>蔡孟傑</t>
    <phoneticPr fontId="5" type="noConversion"/>
  </si>
  <si>
    <r>
      <t>96</t>
    </r>
    <r>
      <rPr>
        <sz val="11"/>
        <rFont val="細明體"/>
        <family val="3"/>
        <charset val="136"/>
      </rPr>
      <t>、</t>
    </r>
    <r>
      <rPr>
        <sz val="11"/>
        <rFont val="Arial"/>
        <family val="2"/>
      </rPr>
      <t>104</t>
    </r>
    <phoneticPr fontId="5" type="noConversion"/>
  </si>
  <si>
    <t>國家級</t>
    <phoneticPr fontId="5" type="noConversion"/>
  </si>
  <si>
    <t>校級</t>
    <phoneticPr fontId="5" type="noConversion"/>
  </si>
  <si>
    <t>黃哲勳(無個人網頁)</t>
    <phoneticPr fontId="5" type="noConversion"/>
  </si>
  <si>
    <t>駱藝瑄</t>
    <phoneticPr fontId="5" type="noConversion"/>
  </si>
  <si>
    <t>黃玟君</t>
    <phoneticPr fontId="5" type="noConversion"/>
  </si>
  <si>
    <t>應用外語系</t>
    <phoneticPr fontId="5" type="noConversion"/>
  </si>
  <si>
    <t>台科大</t>
    <phoneticPr fontId="5" type="noConversion"/>
  </si>
  <si>
    <t>人文社會學院</t>
    <phoneticPr fontId="5" type="noConversion"/>
  </si>
  <si>
    <t>升等</t>
    <phoneticPr fontId="5" type="noConversion"/>
  </si>
  <si>
    <t>升等</t>
    <phoneticPr fontId="5" type="noConversion"/>
  </si>
  <si>
    <t>升等</t>
    <phoneticPr fontId="5" type="noConversion"/>
  </si>
  <si>
    <t>電機工程學系</t>
    <phoneticPr fontId="5" type="noConversion"/>
  </si>
  <si>
    <t>大葉</t>
    <phoneticPr fontId="5" type="noConversion"/>
  </si>
  <si>
    <t>中興</t>
    <phoneticPr fontId="5" type="noConversion"/>
  </si>
  <si>
    <t>正修科大</t>
    <phoneticPr fontId="5" type="noConversion"/>
  </si>
  <si>
    <t>玄奘</t>
    <phoneticPr fontId="5" type="noConversion"/>
  </si>
  <si>
    <t>宜大</t>
    <phoneticPr fontId="5" type="noConversion"/>
  </si>
  <si>
    <t>長榮</t>
    <phoneticPr fontId="5" type="noConversion"/>
  </si>
  <si>
    <t>南臺科大</t>
    <phoneticPr fontId="5" type="noConversion"/>
  </si>
  <si>
    <t>致理科大</t>
    <phoneticPr fontId="5" type="noConversion"/>
  </si>
  <si>
    <t>真理大學</t>
    <phoneticPr fontId="5" type="noConversion"/>
  </si>
  <si>
    <t>高苑科大</t>
    <phoneticPr fontId="5" type="noConversion"/>
  </si>
  <si>
    <t>嘉藥</t>
    <phoneticPr fontId="5" type="noConversion"/>
  </si>
  <si>
    <t>輔英科大</t>
    <phoneticPr fontId="5" type="noConversion"/>
  </si>
  <si>
    <t>德明財經科大</t>
    <phoneticPr fontId="5" type="noConversion"/>
  </si>
  <si>
    <t>副教授</t>
    <phoneticPr fontId="5" type="noConversion"/>
  </si>
  <si>
    <t>管理學院</t>
    <phoneticPr fontId="5" type="noConversion"/>
  </si>
  <si>
    <t>財務金融學系</t>
    <phoneticPr fontId="5" type="noConversion"/>
  </si>
  <si>
    <t>教授</t>
    <phoneticPr fontId="5" type="noConversion"/>
  </si>
  <si>
    <t>電機工程學系</t>
    <phoneticPr fontId="5" type="noConversion"/>
  </si>
  <si>
    <t>鄭孟玉</t>
    <phoneticPr fontId="5" type="noConversion"/>
  </si>
  <si>
    <t>通識教育中心</t>
    <phoneticPr fontId="5" type="noConversion"/>
  </si>
  <si>
    <t>邊瑞芬</t>
    <phoneticPr fontId="5" type="noConversion"/>
  </si>
  <si>
    <t>黃聰明</t>
    <phoneticPr fontId="5" type="noConversion"/>
  </si>
  <si>
    <t>副教授</t>
    <phoneticPr fontId="5" type="noConversion"/>
  </si>
  <si>
    <t>休閒事業管理學系</t>
    <phoneticPr fontId="5" type="noConversion"/>
  </si>
  <si>
    <t>管理學院</t>
    <phoneticPr fontId="5" type="noConversion"/>
  </si>
  <si>
    <t>企業管理學系</t>
    <phoneticPr fontId="5" type="noConversion"/>
  </si>
  <si>
    <t>教授</t>
    <phoneticPr fontId="5" type="noConversion"/>
  </si>
  <si>
    <t>蔡政宏</t>
    <phoneticPr fontId="5" type="noConversion"/>
  </si>
  <si>
    <t>資訊管理學系</t>
    <phoneticPr fontId="5" type="noConversion"/>
  </si>
  <si>
    <t>工學院</t>
    <phoneticPr fontId="5" type="noConversion"/>
  </si>
  <si>
    <t>資訊工程學系</t>
    <phoneticPr fontId="5" type="noConversion"/>
  </si>
  <si>
    <t>電機資訊學院</t>
    <phoneticPr fontId="5" type="noConversion"/>
  </si>
  <si>
    <t>電機資訊學院</t>
    <phoneticPr fontId="5" type="noConversion"/>
  </si>
  <si>
    <t>電子工程學系</t>
    <phoneticPr fontId="5" type="noConversion"/>
  </si>
  <si>
    <t>陳璧清</t>
    <phoneticPr fontId="5" type="noConversion"/>
  </si>
  <si>
    <t>國際企業學系</t>
    <phoneticPr fontId="5" type="noConversion"/>
  </si>
  <si>
    <t>博雅教育學部</t>
    <phoneticPr fontId="5" type="noConversion"/>
  </si>
  <si>
    <t>資訊暨設計專業學院</t>
    <phoneticPr fontId="5" type="noConversion"/>
  </si>
  <si>
    <t>博雅教育學部</t>
    <phoneticPr fontId="5" type="noConversion"/>
  </si>
  <si>
    <t>航運管理學系</t>
    <phoneticPr fontId="5" type="noConversion"/>
  </si>
  <si>
    <t>機械工程學系</t>
    <phoneticPr fontId="5" type="noConversion"/>
  </si>
  <si>
    <t>商管學院</t>
    <phoneticPr fontId="5" type="noConversion"/>
  </si>
  <si>
    <t>商管學院</t>
    <phoneticPr fontId="5" type="noConversion"/>
  </si>
  <si>
    <t>國際企業學系</t>
    <phoneticPr fontId="5" type="noConversion"/>
  </si>
  <si>
    <t>商貿外語學院</t>
    <phoneticPr fontId="5" type="noConversion"/>
  </si>
  <si>
    <t>會計資訊學系</t>
    <phoneticPr fontId="5" type="noConversion"/>
  </si>
  <si>
    <t>應用英語學系</t>
    <phoneticPr fontId="5" type="noConversion"/>
  </si>
  <si>
    <t>商務管理學院</t>
    <phoneticPr fontId="5" type="noConversion"/>
  </si>
  <si>
    <t>創新設計學院</t>
    <phoneticPr fontId="5" type="noConversion"/>
  </si>
  <si>
    <t>商務科技管理學系</t>
    <phoneticPr fontId="5" type="noConversion"/>
  </si>
  <si>
    <t>商貿外語學院</t>
    <phoneticPr fontId="5" type="noConversion"/>
  </si>
  <si>
    <t>應用英語學系</t>
    <phoneticPr fontId="5" type="noConversion"/>
  </si>
  <si>
    <t>觀光休閒與運動學院</t>
    <phoneticPr fontId="5" type="noConversion"/>
  </si>
  <si>
    <t>觀光數位知識學系</t>
    <phoneticPr fontId="5" type="noConversion"/>
  </si>
  <si>
    <t>人文學院</t>
    <phoneticPr fontId="5" type="noConversion"/>
  </si>
  <si>
    <t>英美語文學系</t>
    <phoneticPr fontId="5" type="noConversion"/>
  </si>
  <si>
    <t>商業暨管理學院</t>
    <phoneticPr fontId="5" type="noConversion"/>
  </si>
  <si>
    <t>行銷與流通管理系</t>
    <phoneticPr fontId="5" type="noConversion"/>
  </si>
  <si>
    <t>民生學院</t>
    <phoneticPr fontId="5" type="noConversion"/>
  </si>
  <si>
    <t>食品科技系</t>
    <phoneticPr fontId="5" type="noConversion"/>
  </si>
  <si>
    <t>醫學與健康學院</t>
    <phoneticPr fontId="5" type="noConversion"/>
  </si>
  <si>
    <t>保健營養系</t>
    <phoneticPr fontId="5" type="noConversion"/>
  </si>
  <si>
    <t>資訊學院</t>
    <phoneticPr fontId="5" type="noConversion"/>
  </si>
  <si>
    <t>資訊科技學系</t>
    <phoneticPr fontId="5" type="noConversion"/>
  </si>
  <si>
    <t>醒吾科大</t>
    <phoneticPr fontId="5" type="noConversion"/>
  </si>
  <si>
    <t>財務金融學系</t>
    <phoneticPr fontId="5" type="noConversion"/>
  </si>
  <si>
    <t>喬有慶</t>
    <phoneticPr fontId="5" type="noConversion"/>
  </si>
  <si>
    <t>馬維銘</t>
    <phoneticPr fontId="5" type="noConversion"/>
  </si>
  <si>
    <t>林秀珍</t>
    <phoneticPr fontId="5" type="noConversion"/>
  </si>
  <si>
    <t>汪昭芬</t>
    <phoneticPr fontId="5" type="noConversion"/>
  </si>
  <si>
    <t>陳光紫</t>
    <phoneticPr fontId="5" type="noConversion"/>
  </si>
  <si>
    <t>黃朝曦</t>
    <phoneticPr fontId="5" type="noConversion"/>
  </si>
  <si>
    <t>張介仁</t>
    <phoneticPr fontId="5" type="noConversion"/>
  </si>
  <si>
    <t>孫國華</t>
    <phoneticPr fontId="5" type="noConversion"/>
  </si>
  <si>
    <t>黃詰琳</t>
    <phoneticPr fontId="5" type="noConversion"/>
  </si>
  <si>
    <t>柯志鴻</t>
    <phoneticPr fontId="5" type="noConversion"/>
  </si>
  <si>
    <t>林乃慧</t>
    <phoneticPr fontId="5" type="noConversion"/>
  </si>
  <si>
    <t>黃泰林</t>
    <phoneticPr fontId="5" type="noConversion"/>
  </si>
  <si>
    <t>吳忠春</t>
    <phoneticPr fontId="5" type="noConversion"/>
  </si>
  <si>
    <t>楊雪蘭</t>
    <phoneticPr fontId="5" type="noConversion"/>
  </si>
  <si>
    <t>楊維珍</t>
    <phoneticPr fontId="5" type="noConversion"/>
  </si>
  <si>
    <t>何子祿</t>
    <phoneticPr fontId="5" type="noConversion"/>
  </si>
  <si>
    <t>陳富強</t>
    <phoneticPr fontId="5" type="noConversion"/>
  </si>
  <si>
    <t>樊祖燁</t>
    <phoneticPr fontId="5" type="noConversion"/>
  </si>
  <si>
    <t>高淑華</t>
    <phoneticPr fontId="5" type="noConversion"/>
  </si>
  <si>
    <t>紀宗衡</t>
    <phoneticPr fontId="5" type="noConversion"/>
  </si>
  <si>
    <t>楊豐松</t>
    <phoneticPr fontId="5" type="noConversion"/>
  </si>
  <si>
    <t>蘇淑卿</t>
    <phoneticPr fontId="5" type="noConversion"/>
  </si>
  <si>
    <t>王美苓</t>
    <phoneticPr fontId="5" type="noConversion"/>
  </si>
  <si>
    <t>蔡智孝</t>
    <phoneticPr fontId="5" type="noConversion"/>
  </si>
  <si>
    <t>譚經緯</t>
    <phoneticPr fontId="5" type="noConversion"/>
  </si>
  <si>
    <t>陳宥欽(無個人網頁)</t>
    <phoneticPr fontId="5" type="noConversion"/>
  </si>
  <si>
    <t>張月萍(無個人網頁)</t>
    <phoneticPr fontId="5" type="noConversion"/>
  </si>
  <si>
    <r>
      <rPr>
        <sz val="11"/>
        <rFont val="細明體"/>
        <family val="3"/>
        <charset val="136"/>
      </rPr>
      <t>李志文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無個人網頁</t>
    </r>
    <r>
      <rPr>
        <sz val="11"/>
        <rFont val="Arial"/>
        <family val="2"/>
      </rPr>
      <t>)</t>
    </r>
    <phoneticPr fontId="5" type="noConversion"/>
  </si>
  <si>
    <t>郝培芝</t>
  </si>
  <si>
    <t>楊子菡</t>
  </si>
  <si>
    <t>衛萬明</t>
  </si>
  <si>
    <t>黃怡婷</t>
  </si>
  <si>
    <t>李美杏</t>
  </si>
  <si>
    <t>張心悌</t>
  </si>
  <si>
    <t>張紉</t>
  </si>
  <si>
    <t>林茂廷</t>
  </si>
  <si>
    <t>鄭又平</t>
  </si>
  <si>
    <t>劉仲矩</t>
  </si>
  <si>
    <t>施懿宸</t>
  </si>
  <si>
    <t>胡龍騰</t>
  </si>
  <si>
    <t>黃桂松</t>
  </si>
  <si>
    <t>李榮耕</t>
  </si>
  <si>
    <t>鄧景浩</t>
  </si>
  <si>
    <t>賴明德</t>
  </si>
  <si>
    <t>潘偉豐</t>
  </si>
  <si>
    <t>簡偉明</t>
  </si>
  <si>
    <t>郭立杰</t>
  </si>
  <si>
    <t>張烱心</t>
  </si>
  <si>
    <t>袁國</t>
  </si>
  <si>
    <t>杜宜軒</t>
  </si>
  <si>
    <t>王瑜琳</t>
  </si>
  <si>
    <t>胡大瀛</t>
  </si>
  <si>
    <t>李賢得</t>
  </si>
  <si>
    <t>張大緯</t>
  </si>
  <si>
    <t>王辰樹</t>
  </si>
  <si>
    <t>謝孟志</t>
  </si>
  <si>
    <t>許永河</t>
  </si>
  <si>
    <t>陳俊仁</t>
  </si>
  <si>
    <t>曾大千</t>
  </si>
  <si>
    <t>王右君</t>
  </si>
  <si>
    <t>楊金峯</t>
  </si>
  <si>
    <t>王偉勇</t>
  </si>
  <si>
    <t>洪飛義</t>
  </si>
  <si>
    <t>陳建旭</t>
  </si>
  <si>
    <t>陳炯瑜</t>
  </si>
  <si>
    <t>王靜枝</t>
  </si>
  <si>
    <t>吳豐光</t>
  </si>
  <si>
    <t>林慶偉</t>
  </si>
  <si>
    <t>陳昭芳</t>
  </si>
  <si>
    <t>邱顯堂</t>
  </si>
  <si>
    <t>洪甄憶</t>
  </si>
  <si>
    <t>鄭雅敏</t>
  </si>
  <si>
    <t>楊倍昌</t>
  </si>
  <si>
    <t>許玉雲</t>
  </si>
  <si>
    <t>陳麗光</t>
  </si>
  <si>
    <t>陳海雯</t>
  </si>
  <si>
    <t>郭乃文</t>
  </si>
  <si>
    <t>吳俊明</t>
  </si>
  <si>
    <t>王明誠</t>
  </si>
  <si>
    <t>史習安</t>
  </si>
  <si>
    <t>鄭芳田</t>
  </si>
  <si>
    <t>謝孫源</t>
  </si>
  <si>
    <t>陳中和</t>
  </si>
  <si>
    <t>陳敬</t>
  </si>
  <si>
    <t>張學聖</t>
  </si>
  <si>
    <t>魏明達</t>
  </si>
  <si>
    <t>黃福永</t>
  </si>
  <si>
    <t>許瑞麟</t>
  </si>
  <si>
    <t>洪敬富</t>
  </si>
  <si>
    <t>侯英泠</t>
  </si>
  <si>
    <t>周麗芳</t>
  </si>
  <si>
    <t>吳文鑾</t>
  </si>
  <si>
    <t>王育民</t>
  </si>
  <si>
    <t>林素娟</t>
  </si>
  <si>
    <t>蔡明諺</t>
  </si>
  <si>
    <t>張高評</t>
  </si>
  <si>
    <t>蕭士俊</t>
  </si>
  <si>
    <t>吳致平</t>
  </si>
  <si>
    <t>謝式洲</t>
  </si>
  <si>
    <t>許鍾瑜</t>
  </si>
  <si>
    <t>鄭銘揚</t>
  </si>
  <si>
    <t>何俊亨</t>
  </si>
  <si>
    <t>王明蘅</t>
  </si>
  <si>
    <t>陳家駒</t>
  </si>
  <si>
    <t>王涵青</t>
  </si>
  <si>
    <t>黃良銘</t>
  </si>
  <si>
    <t>潘文峰</t>
  </si>
  <si>
    <t>楊慶隆</t>
  </si>
  <si>
    <t>劉文超</t>
  </si>
  <si>
    <t>李子璋</t>
  </si>
  <si>
    <t>薛尊仁</t>
  </si>
  <si>
    <t>劉立凡</t>
  </si>
  <si>
    <t>馮瑞鶯</t>
  </si>
  <si>
    <t>張孔昭</t>
  </si>
  <si>
    <t>陳玉玲</t>
  </si>
  <si>
    <t>蒙志成</t>
  </si>
  <si>
    <t>邱宏達</t>
  </si>
  <si>
    <t>陳瑞彬</t>
  </si>
  <si>
    <t>林軒竹</t>
  </si>
  <si>
    <t>劉佳玲</t>
  </si>
  <si>
    <t>張心馨</t>
  </si>
  <si>
    <t>羅偉誠</t>
  </si>
  <si>
    <t>羅介聰</t>
  </si>
  <si>
    <t>林素貞</t>
  </si>
  <si>
    <t>鄭國順</t>
  </si>
  <si>
    <t>陳昭旭</t>
  </si>
  <si>
    <t>王驥魁</t>
  </si>
  <si>
    <t>沈聖智</t>
  </si>
  <si>
    <t>楊澤民</t>
  </si>
  <si>
    <t>黃悅民</t>
  </si>
  <si>
    <t>詹劭勳</t>
  </si>
  <si>
    <t>林光隆</t>
  </si>
  <si>
    <t>黃勝廣</t>
  </si>
  <si>
    <t>楊懷仁</t>
  </si>
  <si>
    <t>周忠憲</t>
  </si>
  <si>
    <t>李鑑慧</t>
  </si>
  <si>
    <t>吳玫瑛</t>
  </si>
  <si>
    <t>劉濱達</t>
  </si>
  <si>
    <t>楊尚訓</t>
  </si>
  <si>
    <t>紀志賢</t>
  </si>
  <si>
    <t>蔡群立</t>
  </si>
  <si>
    <t>鄭永祥</t>
  </si>
  <si>
    <t>李昇暾</t>
  </si>
  <si>
    <t>張怡玲</t>
  </si>
  <si>
    <t>林財富</t>
  </si>
  <si>
    <t>林景隆</t>
  </si>
  <si>
    <t>蕭瓊瑞</t>
  </si>
  <si>
    <t>呂潔如</t>
  </si>
  <si>
    <t>崔正芳</t>
  </si>
  <si>
    <t>林翰儀</t>
  </si>
  <si>
    <t>楊建銘</t>
  </si>
  <si>
    <t>吳政達</t>
  </si>
  <si>
    <t>盧業中</t>
  </si>
  <si>
    <t>孫秀蕙</t>
  </si>
  <si>
    <t>蔡琰</t>
  </si>
  <si>
    <t>古孟玄</t>
  </si>
  <si>
    <t>王淑琴</t>
  </si>
  <si>
    <t>馬誼蓮</t>
  </si>
  <si>
    <t>黃國峯</t>
  </si>
  <si>
    <t>江振東</t>
  </si>
  <si>
    <t>丁兆平</t>
  </si>
  <si>
    <t>詹鎮榮</t>
  </si>
  <si>
    <t>林士淵</t>
  </si>
  <si>
    <t>蕭乃沂</t>
  </si>
  <si>
    <t>吳文傑</t>
  </si>
  <si>
    <t>葉浩</t>
  </si>
  <si>
    <t>陳嘉鳳</t>
  </si>
  <si>
    <t>蔡炎龍</t>
  </si>
  <si>
    <t>吳佩珍</t>
  </si>
  <si>
    <t>林果顯</t>
  </si>
  <si>
    <t>陳成文</t>
  </si>
  <si>
    <t>嚴雅婷</t>
  </si>
  <si>
    <t>許麗媛</t>
  </si>
  <si>
    <t>姜翠芬</t>
  </si>
  <si>
    <t>童振源</t>
  </si>
  <si>
    <t>曾守正</t>
  </si>
  <si>
    <t>高莉芬</t>
  </si>
  <si>
    <t>陳婉真</t>
  </si>
  <si>
    <t>陳儒修</t>
  </si>
  <si>
    <t>江慧婉</t>
  </si>
  <si>
    <t>薩文蕙</t>
  </si>
  <si>
    <t>別蓮蒂</t>
  </si>
  <si>
    <t>司徒達賢</t>
  </si>
  <si>
    <t>梁嘉紋</t>
  </si>
  <si>
    <t>劉宏恩</t>
  </si>
  <si>
    <t>謝如媛</t>
  </si>
  <si>
    <t>陳鎮洲</t>
  </si>
  <si>
    <t>林超琦</t>
  </si>
  <si>
    <t>涂艷秋</t>
  </si>
  <si>
    <t>宋韻珊</t>
  </si>
  <si>
    <t>林瑜琤</t>
  </si>
  <si>
    <t>張堂錡</t>
  </si>
  <si>
    <t>方念萱</t>
  </si>
  <si>
    <t>尤雪瑛</t>
  </si>
  <si>
    <t>張元晨</t>
  </si>
  <si>
    <t>于卓民</t>
  </si>
  <si>
    <t>施文真</t>
  </si>
  <si>
    <t>楊婉瑩</t>
  </si>
  <si>
    <t>李怡青</t>
  </si>
  <si>
    <t>薛理桂</t>
  </si>
  <si>
    <t>朱靜華</t>
  </si>
  <si>
    <t>政大</t>
    <phoneticPr fontId="5" type="noConversion"/>
  </si>
  <si>
    <t>助理教授</t>
    <phoneticPr fontId="5" type="noConversion"/>
  </si>
  <si>
    <t>講師級專業技術人員</t>
    <phoneticPr fontId="5" type="noConversion"/>
  </si>
  <si>
    <t>助理教授級專技人員</t>
    <phoneticPr fontId="5" type="noConversion"/>
  </si>
  <si>
    <t>講師</t>
    <phoneticPr fontId="5" type="noConversion"/>
  </si>
  <si>
    <t>中文系</t>
    <phoneticPr fontId="5" type="noConversion"/>
  </si>
  <si>
    <t>哲學系</t>
    <phoneticPr fontId="5" type="noConversion"/>
  </si>
  <si>
    <t>宗教所</t>
    <phoneticPr fontId="5" type="noConversion"/>
  </si>
  <si>
    <t>應數系</t>
    <phoneticPr fontId="5" type="noConversion"/>
  </si>
  <si>
    <t>資科系</t>
    <phoneticPr fontId="5" type="noConversion"/>
  </si>
  <si>
    <t>政治系</t>
    <phoneticPr fontId="5" type="noConversion"/>
  </si>
  <si>
    <t>社會系</t>
    <phoneticPr fontId="5" type="noConversion"/>
  </si>
  <si>
    <t>經濟系</t>
    <phoneticPr fontId="5" type="noConversion"/>
  </si>
  <si>
    <t>法學院</t>
    <phoneticPr fontId="5" type="noConversion"/>
  </si>
  <si>
    <t>國貿系</t>
    <phoneticPr fontId="5" type="noConversion"/>
  </si>
  <si>
    <t>會計系</t>
    <phoneticPr fontId="5" type="noConversion"/>
  </si>
  <si>
    <t>企管系</t>
    <phoneticPr fontId="5" type="noConversion"/>
  </si>
  <si>
    <t>風管系</t>
    <phoneticPr fontId="5" type="noConversion"/>
  </si>
  <si>
    <t>英文系</t>
    <phoneticPr fontId="5" type="noConversion"/>
  </si>
  <si>
    <t>斯拉夫文系</t>
    <phoneticPr fontId="5" type="noConversion"/>
  </si>
  <si>
    <t>傳播學院</t>
    <phoneticPr fontId="5" type="noConversion"/>
  </si>
  <si>
    <t>國際事務學院</t>
    <phoneticPr fontId="5" type="noConversion"/>
  </si>
  <si>
    <t>教育學院</t>
    <phoneticPr fontId="5" type="noConversion"/>
  </si>
  <si>
    <t>財政系</t>
    <phoneticPr fontId="5" type="noConversion"/>
  </si>
  <si>
    <t>科管智財所</t>
    <phoneticPr fontId="5" type="noConversion"/>
  </si>
  <si>
    <t>日文系</t>
    <phoneticPr fontId="5" type="noConversion"/>
  </si>
  <si>
    <t>外文中心</t>
    <phoneticPr fontId="5" type="noConversion"/>
  </si>
  <si>
    <t>體育室</t>
    <phoneticPr fontId="5" type="noConversion"/>
  </si>
  <si>
    <t>中國文學系</t>
    <phoneticPr fontId="5" type="noConversion"/>
  </si>
  <si>
    <t>歷史學系</t>
    <phoneticPr fontId="5" type="noConversion"/>
  </si>
  <si>
    <t>圖書資訊與檔案學研究所</t>
    <phoneticPr fontId="5" type="noConversion"/>
  </si>
  <si>
    <t>台文所</t>
    <phoneticPr fontId="5" type="noConversion"/>
  </si>
  <si>
    <t>應用數學系</t>
    <phoneticPr fontId="5" type="noConversion"/>
  </si>
  <si>
    <t>社會學系</t>
    <phoneticPr fontId="5" type="noConversion"/>
  </si>
  <si>
    <t>公共行政學系</t>
    <phoneticPr fontId="5" type="noConversion"/>
  </si>
  <si>
    <t>經濟學系</t>
    <phoneticPr fontId="5" type="noConversion"/>
  </si>
  <si>
    <t>民族系</t>
    <phoneticPr fontId="5" type="noConversion"/>
  </si>
  <si>
    <t>國際經營與貿易學系</t>
    <phoneticPr fontId="5" type="noConversion"/>
  </si>
  <si>
    <t>會計學系</t>
    <phoneticPr fontId="5" type="noConversion"/>
  </si>
  <si>
    <t>企業管理學系</t>
    <phoneticPr fontId="5" type="noConversion"/>
  </si>
  <si>
    <t>英國語文學系</t>
    <phoneticPr fontId="5" type="noConversion"/>
  </si>
  <si>
    <t>斯拉夫語文學系</t>
    <phoneticPr fontId="5" type="noConversion"/>
  </si>
  <si>
    <t>心理系</t>
    <phoneticPr fontId="5" type="noConversion"/>
  </si>
  <si>
    <t>社工所</t>
    <phoneticPr fontId="5" type="noConversion"/>
  </si>
  <si>
    <t>心理學系</t>
    <phoneticPr fontId="5" type="noConversion"/>
  </si>
  <si>
    <t>政治學系</t>
    <phoneticPr fontId="5" type="noConversion"/>
  </si>
  <si>
    <t>財政學系</t>
    <phoneticPr fontId="5" type="noConversion"/>
  </si>
  <si>
    <t>法律學系</t>
    <phoneticPr fontId="5" type="noConversion"/>
  </si>
  <si>
    <t>財務管理學系</t>
    <phoneticPr fontId="5" type="noConversion"/>
  </si>
  <si>
    <t>新聞學系</t>
    <phoneticPr fontId="5" type="noConversion"/>
  </si>
  <si>
    <t>廣告學系</t>
    <phoneticPr fontId="5" type="noConversion"/>
  </si>
  <si>
    <t>外交學系</t>
    <phoneticPr fontId="5" type="noConversion"/>
  </si>
  <si>
    <t>教育行政與政策研究所</t>
    <phoneticPr fontId="5" type="noConversion"/>
  </si>
  <si>
    <t>台灣史研究所</t>
    <phoneticPr fontId="5" type="noConversion"/>
  </si>
  <si>
    <t>應用物理研究所</t>
    <phoneticPr fontId="5" type="noConversion"/>
  </si>
  <si>
    <t>阿拉伯語文學系</t>
    <phoneticPr fontId="5" type="noConversion"/>
  </si>
  <si>
    <t>地政學系</t>
    <phoneticPr fontId="5" type="noConversion"/>
  </si>
  <si>
    <t>法律科技整合研究所</t>
    <phoneticPr fontId="5" type="noConversion"/>
  </si>
  <si>
    <t>廣播電視學系</t>
    <phoneticPr fontId="5" type="noConversion"/>
  </si>
  <si>
    <t>教育學系</t>
    <phoneticPr fontId="5" type="noConversion"/>
  </si>
  <si>
    <t>國家發展研究所</t>
    <phoneticPr fontId="5" type="noConversion"/>
  </si>
  <si>
    <t>台灣文學研究所</t>
    <phoneticPr fontId="5" type="noConversion"/>
  </si>
  <si>
    <t>統計學系</t>
    <phoneticPr fontId="5" type="noConversion"/>
  </si>
  <si>
    <t>日本語文學系</t>
    <phoneticPr fontId="5" type="noConversion"/>
  </si>
  <si>
    <t>歐洲語文學程</t>
    <phoneticPr fontId="5" type="noConversion"/>
  </si>
  <si>
    <t>地球科學系</t>
    <phoneticPr fontId="5" type="noConversion"/>
  </si>
  <si>
    <t>太空與電漿科學研究所</t>
    <phoneticPr fontId="5" type="noConversion"/>
  </si>
  <si>
    <t>工程科學系</t>
    <phoneticPr fontId="5" type="noConversion"/>
  </si>
  <si>
    <t>特聘教授</t>
    <phoneticPr fontId="5" type="noConversion"/>
  </si>
  <si>
    <t>材料科學及工程學系</t>
    <phoneticPr fontId="5" type="noConversion"/>
  </si>
  <si>
    <t>測量及空間資訊學系</t>
    <phoneticPr fontId="5" type="noConversion"/>
  </si>
  <si>
    <t>臨床副教授</t>
    <phoneticPr fontId="5" type="noConversion"/>
  </si>
  <si>
    <t>醫學系婦產學科</t>
    <phoneticPr fontId="5" type="noConversion"/>
  </si>
  <si>
    <t>醫學系急診學科</t>
    <phoneticPr fontId="5" type="noConversion"/>
  </si>
  <si>
    <t>教務處體育室</t>
    <phoneticPr fontId="5" type="noConversion"/>
  </si>
  <si>
    <t>外國語文學系</t>
    <phoneticPr fontId="5" type="noConversion"/>
  </si>
  <si>
    <t>臺灣文學系</t>
    <phoneticPr fontId="5" type="noConversion"/>
  </si>
  <si>
    <t>數學系</t>
    <phoneticPr fontId="5" type="noConversion"/>
  </si>
  <si>
    <t>物理系</t>
    <phoneticPr fontId="5" type="noConversion"/>
  </si>
  <si>
    <t>化學系</t>
    <phoneticPr fontId="5" type="noConversion"/>
  </si>
  <si>
    <t>光電科學與工程學系</t>
    <phoneticPr fontId="5" type="noConversion"/>
  </si>
  <si>
    <t>機械工程學系</t>
    <phoneticPr fontId="5" type="noConversion"/>
  </si>
  <si>
    <t>系統及船舶機電工程學系</t>
    <phoneticPr fontId="5" type="noConversion"/>
  </si>
  <si>
    <t>生物醫學工程學系</t>
    <phoneticPr fontId="5" type="noConversion"/>
  </si>
  <si>
    <t>資源工程學系</t>
    <phoneticPr fontId="5" type="noConversion"/>
  </si>
  <si>
    <t>化學工程學系</t>
    <phoneticPr fontId="5" type="noConversion"/>
  </si>
  <si>
    <t>水利及海洋工程學系</t>
    <phoneticPr fontId="5" type="noConversion"/>
  </si>
  <si>
    <t>環境工程學系</t>
    <phoneticPr fontId="5" type="noConversion"/>
  </si>
  <si>
    <t>資訊工程學系</t>
    <phoneticPr fontId="5" type="noConversion"/>
  </si>
  <si>
    <t>生命科學系</t>
    <phoneticPr fontId="5" type="noConversion"/>
  </si>
  <si>
    <t>工業與資訊管理學系</t>
    <phoneticPr fontId="5" type="noConversion"/>
  </si>
  <si>
    <t>交通管理科學系</t>
    <phoneticPr fontId="5" type="noConversion"/>
  </si>
  <si>
    <t>體育健康與休閒研究所</t>
    <phoneticPr fontId="5" type="noConversion"/>
  </si>
  <si>
    <t>法律系</t>
    <phoneticPr fontId="5" type="noConversion"/>
  </si>
  <si>
    <t>建築學系</t>
    <phoneticPr fontId="5" type="noConversion"/>
  </si>
  <si>
    <t>都市計劃學系</t>
    <phoneticPr fontId="5" type="noConversion"/>
  </si>
  <si>
    <t>工業設計學系</t>
    <phoneticPr fontId="5" type="noConversion"/>
  </si>
  <si>
    <t>創意產業設計研究所</t>
    <phoneticPr fontId="5" type="noConversion"/>
  </si>
  <si>
    <t>護理學系</t>
    <phoneticPr fontId="5" type="noConversion"/>
  </si>
  <si>
    <t>臨床助理教授</t>
    <phoneticPr fontId="5" type="noConversion"/>
  </si>
  <si>
    <t>醫學系外科學科</t>
    <phoneticPr fontId="5" type="noConversion"/>
  </si>
  <si>
    <t>臨床醫學研究所</t>
    <phoneticPr fontId="5" type="noConversion"/>
  </si>
  <si>
    <t>醫學系內科學科</t>
    <phoneticPr fontId="5" type="noConversion"/>
  </si>
  <si>
    <t>醫學系復健學科</t>
    <phoneticPr fontId="5" type="noConversion"/>
  </si>
  <si>
    <t>職能治療學系</t>
    <phoneticPr fontId="5" type="noConversion"/>
  </si>
  <si>
    <t>老年學研究所</t>
    <phoneticPr fontId="5" type="noConversion"/>
  </si>
  <si>
    <t>物理治療學系</t>
    <phoneticPr fontId="5" type="noConversion"/>
  </si>
  <si>
    <t>醫學院放射線科</t>
    <phoneticPr fontId="5" type="noConversion"/>
  </si>
  <si>
    <t>分子醫學研究所</t>
    <phoneticPr fontId="5" type="noConversion"/>
  </si>
  <si>
    <t>物理學系</t>
    <phoneticPr fontId="5" type="noConversion"/>
  </si>
  <si>
    <t>教育研究所</t>
    <phoneticPr fontId="5" type="noConversion"/>
  </si>
  <si>
    <t>醫學系藥理學科暨研究所</t>
    <phoneticPr fontId="5" type="noConversion"/>
  </si>
  <si>
    <t>藝術研究所</t>
    <phoneticPr fontId="5" type="noConversion"/>
  </si>
  <si>
    <t>航空太空工程學系</t>
    <phoneticPr fontId="5" type="noConversion"/>
  </si>
  <si>
    <t>國際企業研究所</t>
    <phoneticPr fontId="5" type="noConversion"/>
  </si>
  <si>
    <t>醫學系眼科學科</t>
    <phoneticPr fontId="5" type="noConversion"/>
  </si>
  <si>
    <t>醫學系骨科學科</t>
    <phoneticPr fontId="5" type="noConversion"/>
  </si>
  <si>
    <t>醫學檢驗生物技術學系</t>
    <phoneticPr fontId="5" type="noConversion"/>
  </si>
  <si>
    <t>醫學系口腔醫學科暨研究所</t>
    <phoneticPr fontId="5" type="noConversion"/>
  </si>
  <si>
    <t>生理學科暨研究所</t>
    <phoneticPr fontId="5" type="noConversion"/>
  </si>
  <si>
    <t>醫學系小兒學科</t>
    <phoneticPr fontId="5" type="noConversion"/>
  </si>
  <si>
    <t>醫學系寄生蟲學科</t>
    <phoneticPr fontId="5" type="noConversion"/>
  </si>
  <si>
    <t>微生物學科暨研究所</t>
    <phoneticPr fontId="5" type="noConversion"/>
  </si>
  <si>
    <t>生物資訊與訊息傳遞研究所</t>
    <phoneticPr fontId="5" type="noConversion"/>
  </si>
  <si>
    <t>學務處心輔組</t>
    <phoneticPr fontId="5" type="noConversion"/>
  </si>
  <si>
    <t>專案助理教授</t>
    <phoneticPr fontId="5" type="noConversion"/>
  </si>
  <si>
    <t>醫學系復建學科</t>
    <phoneticPr fontId="5" type="noConversion"/>
  </si>
  <si>
    <t>土木工程學系</t>
    <phoneticPr fontId="5" type="noConversion"/>
  </si>
  <si>
    <t>國際經營管理研究所</t>
    <phoneticPr fontId="5" type="noConversion"/>
  </si>
  <si>
    <t>醫學系家庭醫學科</t>
    <phoneticPr fontId="5" type="noConversion"/>
  </si>
  <si>
    <t>醫學系</t>
    <phoneticPr fontId="5" type="noConversion"/>
  </si>
  <si>
    <t>醫學系解剖學科暨研究所</t>
    <phoneticPr fontId="5" type="noConversion"/>
  </si>
  <si>
    <t>臨床講師</t>
    <phoneticPr fontId="5" type="noConversion"/>
  </si>
  <si>
    <t>醫學系放射線學科</t>
    <phoneticPr fontId="5" type="noConversion"/>
  </si>
  <si>
    <t>醫學系生理學科暨研究所</t>
    <phoneticPr fontId="5" type="noConversion"/>
  </si>
  <si>
    <t>醫學系核子醫學科</t>
    <phoneticPr fontId="5" type="noConversion"/>
  </si>
  <si>
    <t>醫學系病理學科</t>
    <phoneticPr fontId="5" type="noConversion"/>
  </si>
  <si>
    <t>生物科技所</t>
    <phoneticPr fontId="5" type="noConversion"/>
  </si>
  <si>
    <t>醫學系解剖學科暨細胞生物與解剖學研究所</t>
    <phoneticPr fontId="5" type="noConversion"/>
  </si>
  <si>
    <t>台灣文學系</t>
    <phoneticPr fontId="5" type="noConversion"/>
  </si>
  <si>
    <t>都市計畫學系</t>
    <phoneticPr fontId="5" type="noConversion"/>
  </si>
  <si>
    <t>臨床藥學與藥物科技研究所</t>
    <phoneticPr fontId="5" type="noConversion"/>
  </si>
  <si>
    <t>醫學系小兒科學科</t>
    <phoneticPr fontId="5" type="noConversion"/>
  </si>
  <si>
    <t>行為醫學研究所</t>
    <phoneticPr fontId="5" type="noConversion"/>
  </si>
  <si>
    <t>醫學系微免所</t>
    <phoneticPr fontId="5" type="noConversion"/>
  </si>
  <si>
    <t>工業設計系</t>
    <phoneticPr fontId="5" type="noConversion"/>
  </si>
  <si>
    <t>基礎醫學研究所</t>
    <phoneticPr fontId="5" type="noConversion"/>
  </si>
  <si>
    <t>都市計劃研究所</t>
    <phoneticPr fontId="5" type="noConversion"/>
  </si>
  <si>
    <t>不動產與城鄉環境學系</t>
    <phoneticPr fontId="5" type="noConversion"/>
  </si>
  <si>
    <t>應用外語學系</t>
    <phoneticPr fontId="5" type="noConversion"/>
  </si>
  <si>
    <t>通訊工程學系</t>
    <phoneticPr fontId="5" type="noConversion"/>
  </si>
  <si>
    <t>金融與合作經營學系</t>
    <phoneticPr fontId="5" type="noConversion"/>
  </si>
  <si>
    <t>不動產與城鄉發展學系</t>
    <phoneticPr fontId="5" type="noConversion"/>
  </si>
  <si>
    <t>師資培育中心</t>
    <phoneticPr fontId="5" type="noConversion"/>
  </si>
  <si>
    <t>公共行政暨政策學系</t>
    <phoneticPr fontId="5" type="noConversion"/>
  </si>
  <si>
    <t>社會工作學系</t>
    <phoneticPr fontId="5" type="noConversion"/>
  </si>
  <si>
    <t>成大</t>
    <phoneticPr fontId="5" type="noConversion"/>
  </si>
  <si>
    <t>北大</t>
    <phoneticPr fontId="5" type="noConversion"/>
  </si>
  <si>
    <t>校級</t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</si>
  <si>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</si>
  <si>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</si>
  <si>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101</t>
    </r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</si>
  <si>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</si>
  <si>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</si>
  <si>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</si>
  <si>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</si>
  <si>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</si>
  <si>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phoneticPr fontId="5" type="noConversion"/>
  </si>
  <si>
    <r>
      <t>104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</si>
  <si>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</si>
  <si>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</si>
  <si>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</si>
  <si>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</si>
  <si>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</si>
  <si>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</si>
  <si>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</si>
  <si>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</si>
  <si>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</si>
  <si>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</si>
  <si>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</si>
  <si>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</si>
  <si>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phoneticPr fontId="5" type="noConversion"/>
  </si>
  <si>
    <r>
      <t>100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</si>
  <si>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</si>
  <si>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</si>
  <si>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</si>
  <si>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</si>
  <si>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101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103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</si>
  <si>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t>成大</t>
    <phoneticPr fontId="5" type="noConversion"/>
  </si>
  <si>
    <t>阿文系</t>
    <phoneticPr fontId="5" type="noConversion"/>
  </si>
  <si>
    <t>魯真</t>
  </si>
  <si>
    <t>廖舜右</t>
  </si>
  <si>
    <t>陳啟予</t>
  </si>
  <si>
    <t>劉浩屏</t>
  </si>
  <si>
    <t>羅順原</t>
  </si>
  <si>
    <t>李君山</t>
  </si>
  <si>
    <t>劉沛棻</t>
  </si>
  <si>
    <t>許秋容</t>
  </si>
  <si>
    <t>鄧文玲</t>
  </si>
  <si>
    <t>賴永康</t>
  </si>
  <si>
    <t>王韶濱</t>
  </si>
  <si>
    <t>陳炳宇</t>
  </si>
  <si>
    <t>李明蒼</t>
  </si>
  <si>
    <t>郭寶錚</t>
  </si>
  <si>
    <t>張軒彬</t>
  </si>
  <si>
    <t>洪俊雄</t>
  </si>
  <si>
    <t>宋振銘</t>
  </si>
  <si>
    <t>蘇迺惠</t>
  </si>
  <si>
    <t>卓信佑</t>
  </si>
  <si>
    <t>陳焜燦</t>
  </si>
  <si>
    <t>曾彥學</t>
  </si>
  <si>
    <t>吳秋賢</t>
  </si>
  <si>
    <t>李衛民</t>
  </si>
  <si>
    <t>劉英明</t>
  </si>
  <si>
    <t>黃文仙</t>
  </si>
  <si>
    <t>邱顯俊</t>
  </si>
  <si>
    <t>顏宏真</t>
  </si>
  <si>
    <t>柯志斌</t>
  </si>
  <si>
    <t>林慧玲</t>
  </si>
  <si>
    <t>楊圖信</t>
  </si>
  <si>
    <t>黃皓瑄</t>
  </si>
  <si>
    <t>張嘉玲</t>
  </si>
  <si>
    <t>蔡碧玲</t>
  </si>
  <si>
    <t>陳昭亮</t>
  </si>
  <si>
    <t>陳育毅</t>
  </si>
  <si>
    <t>李進發</t>
  </si>
  <si>
    <t>范光堯</t>
  </si>
  <si>
    <t>喬友慶</t>
  </si>
  <si>
    <t>蔡東纂</t>
  </si>
  <si>
    <t>材料科學與工程學系</t>
    <phoneticPr fontId="5" type="noConversion"/>
  </si>
  <si>
    <t>行銷學系</t>
    <phoneticPr fontId="5" type="noConversion"/>
  </si>
  <si>
    <t>國際政治研究所</t>
    <phoneticPr fontId="5" type="noConversion"/>
  </si>
  <si>
    <t>植物病理學系</t>
    <phoneticPr fontId="5" type="noConversion"/>
  </si>
  <si>
    <t>獸醫學系</t>
    <phoneticPr fontId="5" type="noConversion"/>
  </si>
  <si>
    <t>食品暨應用生物科技學系</t>
    <phoneticPr fontId="5" type="noConversion"/>
  </si>
  <si>
    <t>農藝學系</t>
    <phoneticPr fontId="5" type="noConversion"/>
  </si>
  <si>
    <t>資訊科學與工程學系</t>
    <phoneticPr fontId="5" type="noConversion"/>
  </si>
  <si>
    <t>材料工程學系</t>
    <phoneticPr fontId="5" type="noConversion"/>
  </si>
  <si>
    <t>土壤環境科學系</t>
    <phoneticPr fontId="5" type="noConversion"/>
  </si>
  <si>
    <t>森林學系</t>
    <phoneticPr fontId="5" type="noConversion"/>
  </si>
  <si>
    <t>奈米科學研究所</t>
    <phoneticPr fontId="5" type="noConversion"/>
  </si>
  <si>
    <t>園藝學系</t>
    <phoneticPr fontId="5" type="noConversion"/>
  </si>
  <si>
    <t>應用經濟學系</t>
    <phoneticPr fontId="5" type="noConversion"/>
  </si>
  <si>
    <t>資訊管理學系</t>
    <phoneticPr fontId="5" type="noConversion"/>
  </si>
  <si>
    <r>
      <rPr>
        <sz val="10"/>
        <color rgb="FF000000"/>
        <rFont val="細明體"/>
        <family val="3"/>
        <charset val="136"/>
      </rPr>
      <t>植物病理學</t>
    </r>
    <r>
      <rPr>
        <sz val="10"/>
        <color rgb="FF000000"/>
        <rFont val="細明體"/>
        <family val="3"/>
        <charset val="136"/>
      </rPr>
      <t>系</t>
    </r>
    <phoneticPr fontId="5" type="noConversion"/>
  </si>
  <si>
    <t>升等</t>
    <phoneticPr fontId="5" type="noConversion"/>
  </si>
  <si>
    <t>國家級</t>
    <phoneticPr fontId="5" type="noConversion"/>
  </si>
  <si>
    <t>教授</t>
    <phoneticPr fontId="5" type="noConversion"/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</si>
  <si>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104</t>
    </r>
    <phoneticPr fontId="5" type="noConversion"/>
  </si>
  <si>
    <r>
      <t>102</t>
    </r>
    <r>
      <rPr>
        <sz val="11"/>
        <color rgb="FF000000"/>
        <rFont val="細明體"/>
        <family val="3"/>
        <charset val="136"/>
      </rPr>
      <t>、</t>
    </r>
    <r>
      <rPr>
        <sz val="11"/>
        <color rgb="FF000000"/>
        <rFont val="Arial"/>
        <family val="2"/>
      </rPr>
      <t>105</t>
    </r>
    <phoneticPr fontId="5" type="noConversion"/>
  </si>
  <si>
    <t>李淑華</t>
    <phoneticPr fontId="21" type="noConversion"/>
  </si>
  <si>
    <t>林嘉洤</t>
    <phoneticPr fontId="21" type="noConversion"/>
  </si>
  <si>
    <t>林翠芳</t>
    <phoneticPr fontId="21" type="noConversion"/>
  </si>
  <si>
    <t>徐育安</t>
    <phoneticPr fontId="21" type="noConversion"/>
  </si>
  <si>
    <t>張容瑛</t>
    <phoneticPr fontId="21" type="noConversion"/>
  </si>
  <si>
    <t>陳大為</t>
    <phoneticPr fontId="21" type="noConversion"/>
  </si>
  <si>
    <t>黃昱智</t>
    <phoneticPr fontId="21" type="noConversion"/>
  </si>
  <si>
    <t>黃啟瑞</t>
    <phoneticPr fontId="21" type="noConversion"/>
  </si>
  <si>
    <t>葉大綱</t>
    <phoneticPr fontId="21" type="noConversion"/>
  </si>
  <si>
    <t>劉維真</t>
    <phoneticPr fontId="21" type="noConversion"/>
  </si>
  <si>
    <t>蔡顯童</t>
    <phoneticPr fontId="21" type="noConversion"/>
  </si>
  <si>
    <t>王秀雲</t>
    <phoneticPr fontId="21" type="noConversion"/>
  </si>
  <si>
    <t>王浩文</t>
    <phoneticPr fontId="21" type="noConversion"/>
  </si>
  <si>
    <t>王惠嘉</t>
    <phoneticPr fontId="21" type="noConversion"/>
  </si>
  <si>
    <t>王筱雯</t>
    <phoneticPr fontId="21" type="noConversion"/>
  </si>
  <si>
    <t>王維聰</t>
    <phoneticPr fontId="21" type="noConversion"/>
  </si>
  <si>
    <t>王憲威</t>
    <phoneticPr fontId="21" type="noConversion"/>
  </si>
  <si>
    <t>古承宗</t>
    <phoneticPr fontId="21" type="noConversion"/>
  </si>
  <si>
    <t>甘宗旦</t>
    <phoneticPr fontId="5" type="noConversion"/>
  </si>
  <si>
    <t>何盧勳</t>
    <phoneticPr fontId="21" type="noConversion"/>
  </si>
  <si>
    <t>余騰鐸</t>
    <phoneticPr fontId="21" type="noConversion"/>
  </si>
  <si>
    <t>吳沅樺</t>
    <phoneticPr fontId="21" type="noConversion"/>
  </si>
  <si>
    <t>吳佳慶</t>
    <phoneticPr fontId="21" type="noConversion"/>
  </si>
  <si>
    <t>吳梨華</t>
    <phoneticPr fontId="21" type="noConversion"/>
  </si>
  <si>
    <t>吳毓純</t>
    <phoneticPr fontId="21" type="noConversion"/>
  </si>
  <si>
    <t>吳耀庭</t>
    <phoneticPr fontId="21" type="noConversion"/>
  </si>
  <si>
    <t>李玉郎</t>
    <phoneticPr fontId="21" type="noConversion"/>
  </si>
  <si>
    <t>李欣縈</t>
    <phoneticPr fontId="21" type="noConversion"/>
  </si>
  <si>
    <t>李純純</t>
    <phoneticPr fontId="21" type="noConversion"/>
  </si>
  <si>
    <t>杜伊芳</t>
    <phoneticPr fontId="21" type="noConversion"/>
  </si>
  <si>
    <t>杜怡萱</t>
    <phoneticPr fontId="21" type="noConversion"/>
  </si>
  <si>
    <t>辛致煒</t>
    <phoneticPr fontId="21" type="noConversion"/>
  </si>
  <si>
    <t>周信輝</t>
    <phoneticPr fontId="21" type="noConversion"/>
  </si>
  <si>
    <t>周庭楷</t>
    <phoneticPr fontId="21" type="noConversion"/>
  </si>
  <si>
    <t>周榮華</t>
    <phoneticPr fontId="21" type="noConversion"/>
  </si>
  <si>
    <t>官大紳</t>
    <phoneticPr fontId="21" type="noConversion"/>
  </si>
  <si>
    <t>屈子正</t>
    <phoneticPr fontId="21" type="noConversion"/>
  </si>
  <si>
    <t>林士剛</t>
    <phoneticPr fontId="21" type="noConversion"/>
  </si>
  <si>
    <t>林君昱</t>
    <phoneticPr fontId="21" type="noConversion"/>
  </si>
  <si>
    <t>林東盈</t>
    <phoneticPr fontId="21" type="noConversion"/>
  </si>
  <si>
    <t>林裕晴</t>
    <phoneticPr fontId="21" type="noConversion"/>
  </si>
  <si>
    <t>林輝堂</t>
    <phoneticPr fontId="21" type="noConversion"/>
  </si>
  <si>
    <t>林蕙玟</t>
    <phoneticPr fontId="21" type="noConversion"/>
  </si>
  <si>
    <t>邱威鑫</t>
    <phoneticPr fontId="21" type="noConversion"/>
  </si>
  <si>
    <t>邱靜如</t>
    <phoneticPr fontId="21" type="noConversion"/>
  </si>
  <si>
    <t>邱瀝毅</t>
    <phoneticPr fontId="21" type="noConversion"/>
  </si>
  <si>
    <t>侯聖澍</t>
    <phoneticPr fontId="21" type="noConversion"/>
  </si>
  <si>
    <t>柯格鐘</t>
    <phoneticPr fontId="21" type="noConversion"/>
  </si>
  <si>
    <t>洪良宜</t>
    <phoneticPr fontId="21" type="noConversion"/>
  </si>
  <si>
    <t>洪郁修</t>
    <phoneticPr fontId="21" type="noConversion"/>
  </si>
  <si>
    <t>洪菁霞</t>
    <phoneticPr fontId="21" type="noConversion"/>
  </si>
  <si>
    <t>胡守任</t>
    <phoneticPr fontId="21" type="noConversion"/>
  </si>
  <si>
    <t>胡潛濱</t>
    <phoneticPr fontId="21" type="noConversion"/>
  </si>
  <si>
    <t>倪勝火</t>
    <phoneticPr fontId="21" type="noConversion"/>
  </si>
  <si>
    <t>卿文龍</t>
    <phoneticPr fontId="21" type="noConversion"/>
  </si>
  <si>
    <t>張世慧</t>
    <phoneticPr fontId="21" type="noConversion"/>
  </si>
  <si>
    <t>張志文</t>
    <phoneticPr fontId="21" type="noConversion"/>
  </si>
  <si>
    <t>張松彬</t>
    <phoneticPr fontId="21" type="noConversion"/>
  </si>
  <si>
    <t>張淑麗</t>
    <phoneticPr fontId="21" type="noConversion"/>
  </si>
  <si>
    <t>張順志</t>
    <phoneticPr fontId="21" type="noConversion"/>
  </si>
  <si>
    <t>張義昇</t>
    <phoneticPr fontId="21" type="noConversion"/>
  </si>
  <si>
    <t>張雋曦</t>
    <phoneticPr fontId="21" type="noConversion"/>
  </si>
  <si>
    <t>章源慶</t>
    <phoneticPr fontId="21" type="noConversion"/>
  </si>
  <si>
    <t>莊佳璋</t>
    <phoneticPr fontId="21" type="noConversion"/>
  </si>
  <si>
    <t>莊坤達</t>
    <phoneticPr fontId="21" type="noConversion"/>
  </si>
  <si>
    <t>莊漢聲</t>
    <phoneticPr fontId="21" type="noConversion"/>
  </si>
  <si>
    <t>許文東</t>
    <phoneticPr fontId="21" type="noConversion"/>
  </si>
  <si>
    <t>許耿福</t>
    <phoneticPr fontId="21" type="noConversion"/>
  </si>
  <si>
    <t>許登科</t>
    <phoneticPr fontId="21" type="noConversion"/>
  </si>
  <si>
    <t>郭玉樹</t>
    <phoneticPr fontId="21" type="noConversion"/>
  </si>
  <si>
    <t>郭致宏</t>
    <phoneticPr fontId="21" type="noConversion"/>
  </si>
  <si>
    <t>郭重言</t>
    <phoneticPr fontId="21" type="noConversion"/>
  </si>
  <si>
    <t>郭書琴</t>
    <phoneticPr fontId="21" type="noConversion"/>
  </si>
  <si>
    <t>郭泰豪</t>
    <phoneticPr fontId="21" type="noConversion"/>
  </si>
  <si>
    <t>陳介力</t>
    <phoneticPr fontId="21" type="noConversion"/>
  </si>
  <si>
    <t>陳文松</t>
    <phoneticPr fontId="21" type="noConversion"/>
  </si>
  <si>
    <t>陳永裕</t>
    <phoneticPr fontId="21" type="noConversion"/>
  </si>
  <si>
    <t>陳志宏</t>
    <phoneticPr fontId="21" type="noConversion"/>
  </si>
  <si>
    <t>陳官琳</t>
    <phoneticPr fontId="21" type="noConversion"/>
  </si>
  <si>
    <t>陳宜君</t>
    <phoneticPr fontId="21" type="noConversion"/>
  </si>
  <si>
    <t>陳岳男</t>
    <phoneticPr fontId="21" type="noConversion"/>
  </si>
  <si>
    <t>陳幸眉</t>
    <phoneticPr fontId="21" type="noConversion"/>
  </si>
  <si>
    <t>陳東煌</t>
    <phoneticPr fontId="21" type="noConversion"/>
  </si>
  <si>
    <t>陳欣之</t>
    <phoneticPr fontId="21" type="noConversion"/>
  </si>
  <si>
    <t>陳炳志</t>
    <phoneticPr fontId="21" type="noConversion"/>
  </si>
  <si>
    <t>陳貞夙</t>
    <phoneticPr fontId="21" type="noConversion"/>
  </si>
  <si>
    <t>陳培殷</t>
    <phoneticPr fontId="21" type="noConversion"/>
  </si>
  <si>
    <t>陳儒逸</t>
    <phoneticPr fontId="21" type="noConversion"/>
  </si>
  <si>
    <t>陳燕華</t>
    <phoneticPr fontId="21" type="noConversion"/>
  </si>
  <si>
    <t>斯國峰</t>
    <phoneticPr fontId="21" type="noConversion"/>
  </si>
  <si>
    <t>曾義星</t>
    <phoneticPr fontId="21" type="noConversion"/>
  </si>
  <si>
    <t>曾碩彥</t>
    <phoneticPr fontId="21" type="noConversion"/>
  </si>
  <si>
    <t>曾瓊慧</t>
    <phoneticPr fontId="21" type="noConversion"/>
  </si>
  <si>
    <t>程炳林</t>
    <phoneticPr fontId="21" type="noConversion"/>
  </si>
  <si>
    <t>舒宇宸</t>
    <phoneticPr fontId="21" type="noConversion"/>
  </si>
  <si>
    <t>閔慧慈</t>
    <phoneticPr fontId="21" type="noConversion"/>
  </si>
  <si>
    <t>黃一修</t>
    <phoneticPr fontId="21" type="noConversion"/>
  </si>
  <si>
    <t>黃仁暐</t>
    <phoneticPr fontId="21" type="noConversion"/>
  </si>
  <si>
    <t>黃彥慈</t>
    <phoneticPr fontId="21" type="noConversion"/>
  </si>
  <si>
    <t>黃柏嶧</t>
    <phoneticPr fontId="21" type="noConversion"/>
  </si>
  <si>
    <t>黃賢哲</t>
    <phoneticPr fontId="21" type="noConversion"/>
  </si>
  <si>
    <t>楊佳翰</t>
    <phoneticPr fontId="21" type="noConversion"/>
  </si>
  <si>
    <t>楊曉瑩</t>
    <phoneticPr fontId="21" type="noConversion"/>
  </si>
  <si>
    <t>溫昌達</t>
    <phoneticPr fontId="21" type="noConversion"/>
  </si>
  <si>
    <t>葉明龍</t>
    <phoneticPr fontId="21" type="noConversion"/>
  </si>
  <si>
    <t>葉宣顯</t>
    <phoneticPr fontId="21" type="noConversion"/>
  </si>
  <si>
    <t>詹錢登</t>
    <phoneticPr fontId="21" type="noConversion"/>
  </si>
  <si>
    <t>廖培真</t>
    <phoneticPr fontId="21" type="noConversion"/>
  </si>
  <si>
    <t>趙子元</t>
    <phoneticPr fontId="21" type="noConversion"/>
  </si>
  <si>
    <t>趙梓程</t>
    <phoneticPr fontId="21" type="noConversion"/>
  </si>
  <si>
    <t>劉秉彥</t>
    <phoneticPr fontId="21" type="noConversion"/>
  </si>
  <si>
    <t>劉珈銘</t>
    <phoneticPr fontId="21" type="noConversion"/>
  </si>
  <si>
    <t>劉雅心</t>
    <phoneticPr fontId="21" type="noConversion"/>
  </si>
  <si>
    <t>蔡一如</t>
    <phoneticPr fontId="21" type="noConversion"/>
  </si>
  <si>
    <t>蔡孟勳</t>
    <phoneticPr fontId="21" type="noConversion"/>
  </si>
  <si>
    <t>蔡俊鴻</t>
    <phoneticPr fontId="21" type="noConversion"/>
  </si>
  <si>
    <t>蔡惠蓮</t>
    <phoneticPr fontId="21" type="noConversion"/>
  </si>
  <si>
    <t>蔡曜聲</t>
    <phoneticPr fontId="21" type="noConversion"/>
  </si>
  <si>
    <t>蔣輯武</t>
    <phoneticPr fontId="21" type="noConversion"/>
  </si>
  <si>
    <t>談永頤</t>
    <phoneticPr fontId="21" type="noConversion"/>
  </si>
  <si>
    <t>鄭中平</t>
    <phoneticPr fontId="21" type="noConversion"/>
  </si>
  <si>
    <t>鄭光偉</t>
    <phoneticPr fontId="21" type="noConversion"/>
  </si>
  <si>
    <t>鄭匡佑</t>
    <phoneticPr fontId="21" type="noConversion"/>
  </si>
  <si>
    <t>鄭修琦</t>
    <phoneticPr fontId="21" type="noConversion"/>
  </si>
  <si>
    <t>鄭淑惠</t>
    <phoneticPr fontId="21" type="noConversion"/>
  </si>
  <si>
    <t>鄭順林</t>
    <phoneticPr fontId="21" type="noConversion"/>
  </si>
  <si>
    <t>盧慧娟</t>
    <phoneticPr fontId="21" type="noConversion"/>
  </si>
  <si>
    <t>盧豐華</t>
    <phoneticPr fontId="21" type="noConversion"/>
  </si>
  <si>
    <t>賴俊雄</t>
    <phoneticPr fontId="21" type="noConversion"/>
  </si>
  <si>
    <t>賴昭翰</t>
    <phoneticPr fontId="21" type="noConversion"/>
  </si>
  <si>
    <t>賴癸江</t>
    <phoneticPr fontId="21" type="noConversion"/>
  </si>
  <si>
    <t>謝旻甫</t>
    <phoneticPr fontId="21" type="noConversion"/>
  </si>
  <si>
    <t>謝秉志</t>
    <phoneticPr fontId="21" type="noConversion"/>
  </si>
  <si>
    <t>謝淑珠</t>
    <phoneticPr fontId="21" type="noConversion"/>
  </si>
  <si>
    <t>謝棟漢</t>
    <phoneticPr fontId="21" type="noConversion"/>
  </si>
  <si>
    <t>藍兆杰</t>
    <phoneticPr fontId="21" type="noConversion"/>
  </si>
  <si>
    <t>顏亦廷</t>
    <phoneticPr fontId="21" type="noConversion"/>
  </si>
  <si>
    <t>顏茂倉</t>
    <phoneticPr fontId="21" type="noConversion"/>
  </si>
  <si>
    <t>顏盟峰</t>
    <phoneticPr fontId="21" type="noConversion"/>
  </si>
  <si>
    <t>顏賢章</t>
    <phoneticPr fontId="21" type="noConversion"/>
  </si>
  <si>
    <t>魏嘉玲</t>
    <phoneticPr fontId="21" type="noConversion"/>
  </si>
  <si>
    <t>蘇佩芳</t>
    <phoneticPr fontId="21" type="noConversion"/>
  </si>
  <si>
    <t>蘇敏逸</t>
    <phoneticPr fontId="21" type="noConversion"/>
  </si>
  <si>
    <t>蘇淑茵</t>
    <phoneticPr fontId="21" type="noConversion"/>
  </si>
  <si>
    <t>蘇維仁</t>
    <phoneticPr fontId="21" type="noConversion"/>
  </si>
  <si>
    <t>林桂如</t>
    <phoneticPr fontId="21" type="noConversion"/>
  </si>
  <si>
    <t>林啟屏</t>
    <phoneticPr fontId="21" type="noConversion"/>
  </si>
  <si>
    <t>陳逢源</t>
    <phoneticPr fontId="21" type="noConversion"/>
  </si>
  <si>
    <t>陳睿宏</t>
    <phoneticPr fontId="21" type="noConversion"/>
  </si>
  <si>
    <t>廖棟樑</t>
    <phoneticPr fontId="21" type="noConversion"/>
  </si>
  <si>
    <t>莊國榮</t>
    <phoneticPr fontId="21" type="noConversion"/>
  </si>
  <si>
    <t>孫蒨如</t>
    <phoneticPr fontId="21" type="noConversion"/>
  </si>
  <si>
    <t>許文耀</t>
    <phoneticPr fontId="21" type="noConversion"/>
  </si>
  <si>
    <t>徐翔生</t>
    <phoneticPr fontId="21" type="noConversion"/>
  </si>
  <si>
    <t>崔末順</t>
    <phoneticPr fontId="21" type="noConversion"/>
  </si>
  <si>
    <t>陳彩虹</t>
    <phoneticPr fontId="21" type="noConversion"/>
  </si>
  <si>
    <t>蘇靖棻</t>
    <phoneticPr fontId="21" type="noConversion"/>
  </si>
  <si>
    <t>趙竹成</t>
    <phoneticPr fontId="21" type="noConversion"/>
  </si>
  <si>
    <t>白佩玉</t>
    <phoneticPr fontId="21" type="noConversion"/>
  </si>
  <si>
    <t>巫立宇</t>
    <phoneticPr fontId="21" type="noConversion"/>
  </si>
  <si>
    <t xml:space="preserve">彭朱如 </t>
    <phoneticPr fontId="21" type="noConversion"/>
  </si>
  <si>
    <t>蔡維奇</t>
    <phoneticPr fontId="21" type="noConversion"/>
  </si>
  <si>
    <t>蔡彥仁</t>
    <phoneticPr fontId="21" type="noConversion"/>
  </si>
  <si>
    <t>吳瑾瑜</t>
    <phoneticPr fontId="21" type="noConversion"/>
  </si>
  <si>
    <t>廖元豪</t>
    <phoneticPr fontId="21" type="noConversion"/>
  </si>
  <si>
    <t>劉定基</t>
    <phoneticPr fontId="21" type="noConversion"/>
  </si>
  <si>
    <t>王增勇</t>
    <phoneticPr fontId="21" type="noConversion"/>
  </si>
  <si>
    <t>高國魁</t>
    <phoneticPr fontId="21" type="noConversion"/>
  </si>
  <si>
    <t>陳宗文</t>
    <phoneticPr fontId="21" type="noConversion"/>
  </si>
  <si>
    <t>黃厚銘</t>
    <phoneticPr fontId="21" type="noConversion"/>
  </si>
  <si>
    <t>翁燕菁</t>
    <phoneticPr fontId="21" type="noConversion"/>
  </si>
  <si>
    <t>寇健文</t>
    <phoneticPr fontId="21" type="noConversion"/>
  </si>
  <si>
    <t>張瑜倩</t>
    <phoneticPr fontId="21" type="noConversion"/>
  </si>
  <si>
    <t>黃怡萍</t>
    <phoneticPr fontId="21" type="noConversion"/>
  </si>
  <si>
    <t>彭金隆</t>
    <phoneticPr fontId="21" type="noConversion"/>
  </si>
  <si>
    <t>王 華</t>
    <phoneticPr fontId="21" type="noConversion"/>
  </si>
  <si>
    <t>鄭光明</t>
    <phoneticPr fontId="21" type="noConversion"/>
  </si>
  <si>
    <t>羅光達</t>
    <phoneticPr fontId="21" type="noConversion"/>
  </si>
  <si>
    <t>譚丹琪</t>
    <phoneticPr fontId="21" type="noConversion"/>
  </si>
  <si>
    <t>王信賢</t>
    <phoneticPr fontId="21" type="noConversion"/>
  </si>
  <si>
    <t>邱坤玄</t>
    <phoneticPr fontId="21" type="noConversion"/>
  </si>
  <si>
    <t>邱志聖</t>
    <phoneticPr fontId="21" type="noConversion"/>
  </si>
  <si>
    <t>秦夢群</t>
    <phoneticPr fontId="21" type="noConversion"/>
  </si>
  <si>
    <t>張珮琪</t>
    <phoneticPr fontId="21" type="noConversion"/>
  </si>
  <si>
    <t>劉心華</t>
    <phoneticPr fontId="21" type="noConversion"/>
  </si>
  <si>
    <t>張郁敏</t>
    <phoneticPr fontId="21" type="noConversion"/>
  </si>
  <si>
    <t>傅秀玲</t>
    <phoneticPr fontId="21" type="noConversion"/>
  </si>
  <si>
    <t>盧非易</t>
    <phoneticPr fontId="21" type="noConversion"/>
  </si>
  <si>
    <t>王文英</t>
    <phoneticPr fontId="21" type="noConversion"/>
  </si>
  <si>
    <t>俞洪昭</t>
    <phoneticPr fontId="21" type="noConversion"/>
  </si>
  <si>
    <t>徐士勛</t>
    <phoneticPr fontId="21" type="noConversion"/>
  </si>
  <si>
    <t>蔡銘峰</t>
    <phoneticPr fontId="21" type="noConversion"/>
  </si>
  <si>
    <t>王梅玲</t>
    <phoneticPr fontId="21" type="noConversion"/>
  </si>
  <si>
    <t>林美香</t>
    <phoneticPr fontId="21" type="noConversion"/>
  </si>
  <si>
    <t>張宜武</t>
    <phoneticPr fontId="21" type="noConversion"/>
  </si>
  <si>
    <t>符聖珍</t>
    <phoneticPr fontId="21" type="noConversion"/>
  </si>
  <si>
    <t>王思宜</t>
    <phoneticPr fontId="21" type="noConversion"/>
  </si>
  <si>
    <t>謝明輝</t>
    <phoneticPr fontId="21" type="noConversion"/>
  </si>
  <si>
    <t>石棟鑫</t>
  </si>
  <si>
    <t>宋欣泰</t>
  </si>
  <si>
    <t>沈佛亭</t>
  </si>
  <si>
    <t>陳仁炫</t>
  </si>
  <si>
    <t>丘彥遂</t>
  </si>
  <si>
    <t>楊宏達</t>
  </si>
  <si>
    <t>蔡銘洪</t>
  </si>
  <si>
    <t>陳孝琪</t>
    <phoneticPr fontId="21" type="noConversion"/>
  </si>
  <si>
    <t>陳欽賢</t>
    <phoneticPr fontId="21" type="noConversion"/>
  </si>
  <si>
    <t>彭惠君</t>
    <phoneticPr fontId="21" type="noConversion"/>
  </si>
  <si>
    <t>須上英</t>
    <phoneticPr fontId="21" type="noConversion"/>
  </si>
  <si>
    <t>黃銘輝</t>
    <phoneticPr fontId="21" type="noConversion"/>
  </si>
  <si>
    <t>葉欣怡</t>
    <phoneticPr fontId="21" type="noConversion"/>
  </si>
  <si>
    <t>謝曉慧</t>
    <phoneticPr fontId="21" type="noConversion"/>
  </si>
  <si>
    <t>簡明哲</t>
    <phoneticPr fontId="21" type="noConversion"/>
  </si>
  <si>
    <t>顏汝芳</t>
    <phoneticPr fontId="21" type="noConversion"/>
  </si>
  <si>
    <t>顧嘉安</t>
    <phoneticPr fontId="21" type="noConversion"/>
  </si>
  <si>
    <t>仇小屏</t>
    <phoneticPr fontId="21" type="noConversion"/>
  </si>
  <si>
    <t>尤瑞哲</t>
    <phoneticPr fontId="21" type="noConversion"/>
  </si>
  <si>
    <t>方世杰</t>
    <phoneticPr fontId="21" type="noConversion"/>
  </si>
  <si>
    <t>王琪珍</t>
    <phoneticPr fontId="21" type="noConversion"/>
  </si>
  <si>
    <t>向性一</t>
    <phoneticPr fontId="21" type="noConversion"/>
  </si>
  <si>
    <t>朱芳慧</t>
    <phoneticPr fontId="21" type="noConversion"/>
  </si>
  <si>
    <t>西村泰太郎</t>
    <phoneticPr fontId="21" type="noConversion"/>
  </si>
  <si>
    <t>何明字</t>
    <phoneticPr fontId="21" type="noConversion"/>
  </si>
  <si>
    <t>吳季珍</t>
    <phoneticPr fontId="21" type="noConversion"/>
  </si>
  <si>
    <t>吳尚蓉</t>
    <phoneticPr fontId="21" type="noConversion"/>
  </si>
  <si>
    <t>李國維</t>
    <phoneticPr fontId="21" type="noConversion"/>
  </si>
  <si>
    <t>阮俊能</t>
    <phoneticPr fontId="21" type="noConversion"/>
  </si>
  <si>
    <t>周君瑞</t>
    <phoneticPr fontId="21" type="noConversion"/>
  </si>
  <si>
    <t>周佩欣</t>
    <phoneticPr fontId="21" type="noConversion"/>
  </si>
  <si>
    <t>周維揚</t>
    <phoneticPr fontId="21" type="noConversion"/>
  </si>
  <si>
    <t>周學雯</t>
    <phoneticPr fontId="21" type="noConversion"/>
  </si>
  <si>
    <t>林弘萍</t>
    <phoneticPr fontId="21" type="noConversion"/>
  </si>
  <si>
    <t>林冠瑋</t>
    <phoneticPr fontId="21" type="noConversion"/>
  </si>
  <si>
    <t>林威宏</t>
    <phoneticPr fontId="21" type="noConversion"/>
  </si>
  <si>
    <t>林威辰</t>
    <phoneticPr fontId="21" type="noConversion"/>
  </si>
  <si>
    <t>林建宏</t>
    <phoneticPr fontId="21" type="noConversion"/>
  </si>
  <si>
    <t>林漢良</t>
    <phoneticPr fontId="21" type="noConversion"/>
  </si>
  <si>
    <t>邱文泰</t>
    <phoneticPr fontId="21" type="noConversion"/>
  </si>
  <si>
    <t>徐旭政</t>
    <phoneticPr fontId="21" type="noConversion"/>
  </si>
  <si>
    <t>徐碧真</t>
    <phoneticPr fontId="21" type="noConversion"/>
  </si>
  <si>
    <t>徐麗君</t>
    <phoneticPr fontId="21" type="noConversion"/>
  </si>
  <si>
    <t>涂季平</t>
    <phoneticPr fontId="21" type="noConversion"/>
  </si>
  <si>
    <t>翁慧卿</t>
    <phoneticPr fontId="21" type="noConversion"/>
  </si>
  <si>
    <t>郡靖惠</t>
    <phoneticPr fontId="21" type="noConversion"/>
  </si>
  <si>
    <t>馬敏元</t>
    <phoneticPr fontId="21" type="noConversion"/>
  </si>
  <si>
    <t>高宏宇</t>
    <phoneticPr fontId="21" type="noConversion"/>
  </si>
  <si>
    <t>高美華</t>
    <phoneticPr fontId="21" type="noConversion"/>
  </si>
  <si>
    <t>呂嘉穀</t>
    <phoneticPr fontId="5" type="noConversion"/>
  </si>
  <si>
    <t>鄭淑真</t>
    <phoneticPr fontId="5" type="noConversion"/>
  </si>
  <si>
    <t>藍蕾(無個人網頁)</t>
    <phoneticPr fontId="21" type="noConversion"/>
  </si>
  <si>
    <t>李亞夫</t>
    <phoneticPr fontId="21" type="noConversion"/>
  </si>
  <si>
    <t>李碧芳(無個人網頁)</t>
    <phoneticPr fontId="5" type="noConversion"/>
  </si>
  <si>
    <t>袁彼得(無個人網頁)</t>
    <phoneticPr fontId="5" type="noConversion"/>
  </si>
  <si>
    <t>莊明宗(無個人網頁)</t>
    <phoneticPr fontId="21" type="noConversion"/>
  </si>
  <si>
    <t>陳占平(無個人網頁)</t>
    <phoneticPr fontId="5" type="noConversion"/>
  </si>
  <si>
    <t>陳建旭</t>
    <phoneticPr fontId="5" type="noConversion"/>
  </si>
  <si>
    <t>陳政芳(無個人網頁)</t>
    <phoneticPr fontId="5" type="noConversion"/>
  </si>
  <si>
    <t>陳德佑</t>
    <phoneticPr fontId="21" type="noConversion"/>
  </si>
  <si>
    <t>陸鵬舉(無個人網頁)</t>
    <phoneticPr fontId="21" type="noConversion"/>
  </si>
  <si>
    <t>劉乃慈</t>
    <phoneticPr fontId="21" type="noConversion"/>
  </si>
  <si>
    <t>鄭至甫</t>
    <phoneticPr fontId="5" type="noConversion"/>
  </si>
  <si>
    <t>羅錦興(無個人網頁)</t>
    <phoneticPr fontId="5" type="noConversion"/>
  </si>
  <si>
    <t>蘇梅芳(無個人網頁)</t>
    <phoneticPr fontId="5" type="noConversion"/>
  </si>
  <si>
    <t>劉雅琳(無個人網頁)</t>
    <phoneticPr fontId="5" type="noConversion"/>
  </si>
  <si>
    <t>伍軒宏(退休)</t>
    <phoneticPr fontId="5" type="noConversion"/>
  </si>
  <si>
    <t>張中倩(無個人網頁)</t>
    <phoneticPr fontId="21" type="noConversion"/>
  </si>
  <si>
    <t>黃于芳(無個人網頁)</t>
    <phoneticPr fontId="21" type="noConversion"/>
  </si>
  <si>
    <t>高桂惠(退休)</t>
    <phoneticPr fontId="5" type="noConversion"/>
  </si>
  <si>
    <t>陳芳汶(退休)</t>
    <phoneticPr fontId="5" type="noConversion"/>
  </si>
  <si>
    <t>郭容妙</t>
    <phoneticPr fontId="5" type="noConversion"/>
  </si>
  <si>
    <t>左偉芳(無個人網頁)</t>
    <phoneticPr fontId="5" type="noConversion"/>
  </si>
  <si>
    <t>伍碧雯</t>
    <phoneticPr fontId="5" type="noConversion"/>
  </si>
  <si>
    <t>向明恩</t>
    <phoneticPr fontId="5" type="noConversion"/>
  </si>
  <si>
    <t>池祥麟</t>
    <phoneticPr fontId="5" type="noConversion"/>
  </si>
  <si>
    <t>余帝穀</t>
    <phoneticPr fontId="5" type="noConversion"/>
  </si>
  <si>
    <t>吳信龍</t>
    <phoneticPr fontId="5" type="noConversion"/>
  </si>
  <si>
    <t>李思穎(無個人網頁)</t>
    <phoneticPr fontId="5" type="noConversion"/>
  </si>
  <si>
    <t>王鵬華</t>
    <phoneticPr fontId="5" type="noConversion"/>
  </si>
  <si>
    <t>石苓</t>
    <phoneticPr fontId="21" type="noConversion"/>
  </si>
  <si>
    <t>謝修</t>
    <phoneticPr fontId="21" type="noConversion"/>
  </si>
  <si>
    <t>康琳(無個人網頁)</t>
    <phoneticPr fontId="21" type="noConversion"/>
  </si>
  <si>
    <t>趙秋蒂(無個人網頁)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</si>
</sst>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color rgb="FF000000"/>
      <name val="Arial"/>
    </font>
    <font>
      <sz val="12"/>
      <color theme="1"/>
      <name val="新細明體"/>
      <family val="2"/>
      <charset val="136"/>
      <scheme val="minor"/>
    </font>
    <font>
      <sz val="14"/>
      <name val="Arial"/>
      <family val="2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sz val="9"/>
      <name val="細明體"/>
      <family val="3"/>
      <charset val="136"/>
    </font>
    <font>
      <u/>
      <sz val="10"/>
      <color theme="10"/>
      <name val="Arial"/>
      <family val="2"/>
    </font>
    <font>
      <sz val="11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1"/>
      <color rgb="FF000000"/>
      <name val="MingLiU"/>
      <family val="3"/>
      <charset val="136"/>
    </font>
    <font>
      <u/>
      <sz val="11"/>
      <color rgb="FF0000FF"/>
      <name val="Arial"/>
      <family val="2"/>
    </font>
    <font>
      <u/>
      <sz val="11"/>
      <color rgb="FF0000FF"/>
      <name val="細明體"/>
      <family val="3"/>
      <charset val="136"/>
    </font>
    <font>
      <sz val="11"/>
      <color rgb="FF000000"/>
      <name val="Arial"/>
      <family val="2"/>
    </font>
    <font>
      <u/>
      <sz val="11"/>
      <color rgb="FF0000FF"/>
      <name val="MingLiU"/>
      <family val="3"/>
      <charset val="136"/>
    </font>
    <font>
      <sz val="12"/>
      <color rgb="FF000000"/>
      <name val="Arial"/>
      <family val="2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Arial"/>
      <family val="2"/>
    </font>
    <font>
      <b/>
      <sz val="14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u/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2">
      <alignment vertical="center"/>
    </xf>
    <xf numFmtId="0" fontId="9" fillId="0" borderId="2" applyNumberFormat="0" applyFill="0" applyBorder="0" applyAlignment="0" applyProtection="0">
      <alignment vertical="center"/>
    </xf>
    <xf numFmtId="0" fontId="4" fillId="0" borderId="2"/>
    <xf numFmtId="0" fontId="4" fillId="0" borderId="2"/>
    <xf numFmtId="0" fontId="20" fillId="0" borderId="2">
      <alignment vertical="center"/>
    </xf>
    <xf numFmtId="0" fontId="22" fillId="0" borderId="2" applyNumberFormat="0" applyFill="0" applyBorder="0" applyAlignment="0" applyProtection="0">
      <alignment vertical="center"/>
    </xf>
  </cellStyleXfs>
  <cellXfs count="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11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2" xfId="0" applyFont="1" applyBorder="1" applyAlignment="1"/>
    <xf numFmtId="0" fontId="3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3" xfId="0" applyFont="1" applyBorder="1" applyAlignment="1"/>
    <xf numFmtId="0" fontId="0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/>
    </xf>
    <xf numFmtId="0" fontId="23" fillId="0" borderId="3" xfId="6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</cellXfs>
  <cellStyles count="8">
    <cellStyle name="一般" xfId="0" builtinId="0"/>
    <cellStyle name="一般 2" xfId="2"/>
    <cellStyle name="一般 2 2" xfId="5"/>
    <cellStyle name="一般 3" xfId="4"/>
    <cellStyle name="一般 4" xfId="6"/>
    <cellStyle name="超連結" xfId="1" builtinId="8"/>
    <cellStyle name="超連結 2" xfId="3"/>
    <cellStyle name="超連結 3" xfId="7"/>
  </cellStyles>
  <dxfs count="0"/>
  <tableStyles count="0" defaultTableStyle="TableStyleMedium2" defaultPivotStyle="PivotStyleLight16"/>
  <colors>
    <mruColors>
      <color rgb="FF0000FF"/>
      <color rgb="FFFF5050"/>
      <color rgb="FFFFFFFF"/>
      <color rgb="FF938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music.web2.nhcue.edu.tw/ezfiles/19/1019/img/323/Kaoyuli.htm" TargetMode="External"/><Relationship Id="rId170" Type="http://schemas.openxmlformats.org/officeDocument/2006/relationships/hyperlink" Target="http://web.gl.ntu.edu.tw/index.php/component/k2/item/932-assistant-professor-tai-lin-tseng" TargetMode="External"/><Relationship Id="rId268" Type="http://schemas.openxmlformats.org/officeDocument/2006/relationships/hyperlink" Target="http://www.bst.ntu.edu.tw/zh_tw/Facultystaff/%E6%9E%97-%E6%99%89%E7%8E%84-40029511" TargetMode="External"/><Relationship Id="rId475" Type="http://schemas.openxmlformats.org/officeDocument/2006/relationships/hyperlink" Target="https://www1.cgmh.org.tw/intr/intr2/c3s000/research/k4.html" TargetMode="External"/><Relationship Id="rId682" Type="http://schemas.openxmlformats.org/officeDocument/2006/relationships/hyperlink" Target="https://www.ntpu.edu.tw/econ/teachers/teachers_more.php?id=15" TargetMode="External"/><Relationship Id="rId128" Type="http://schemas.openxmlformats.org/officeDocument/2006/relationships/hyperlink" Target="http://e36.nsysu.edu.tw/files/13-1113-27881.php?Lang=zh-tw" TargetMode="External"/><Relationship Id="rId335" Type="http://schemas.openxmlformats.org/officeDocument/2006/relationships/hyperlink" Target="http://ah.ntu.edu.tw/web/Teacher!one.action?tid=267" TargetMode="External"/><Relationship Id="rId542" Type="http://schemas.openxmlformats.org/officeDocument/2006/relationships/hyperlink" Target="http://www.lst.nthu.edu.tw/files/15-1176-16804,c5880-1.php" TargetMode="External"/><Relationship Id="rId987" Type="http://schemas.openxmlformats.org/officeDocument/2006/relationships/hyperlink" Target="https://chinese.nccu.edu.tw/people/bio.php?PID=59331" TargetMode="External"/><Relationship Id="rId402" Type="http://schemas.openxmlformats.org/officeDocument/2006/relationships/hyperlink" Target="http://www.che.ntu.edu.tw/ntuche/cht/prof_detail.php?id=42" TargetMode="External"/><Relationship Id="rId847" Type="http://schemas.openxmlformats.org/officeDocument/2006/relationships/hyperlink" Target="https://researchoutput.ncku.edu.tw/zh/persons/yueh-nan-chen" TargetMode="External"/><Relationship Id="rId1032" Type="http://schemas.openxmlformats.org/officeDocument/2006/relationships/hyperlink" Target="https://politics.nccu.edu.tw/people/bio.php?PID=4313" TargetMode="External"/><Relationship Id="rId707" Type="http://schemas.openxmlformats.org/officeDocument/2006/relationships/hyperlink" Target="http://www.law.ncku.edu.tw/teachers/Pages/ccku.aspx" TargetMode="External"/><Relationship Id="rId914" Type="http://schemas.openxmlformats.org/officeDocument/2006/relationships/hyperlink" Target="http://www.csie.ncku.edu.tw/ncku_csie/depmember/teacherdetail/id/34" TargetMode="External"/><Relationship Id="rId43" Type="http://schemas.openxmlformats.org/officeDocument/2006/relationships/hyperlink" Target="http://ipt.web.nthu.edu.tw/files/13-1239-40062.php" TargetMode="External"/><Relationship Id="rId192" Type="http://schemas.openxmlformats.org/officeDocument/2006/relationships/hyperlink" Target="http://www.lifescience.ntu.edu.tw/2016/faculty_ShihKuoChen.html" TargetMode="External"/><Relationship Id="rId497" Type="http://schemas.openxmlformats.org/officeDocument/2006/relationships/hyperlink" Target="http://hr.mgt.ncu.edu.tw/Mteacher/teacher_nliu.php" TargetMode="External"/><Relationship Id="rId357" Type="http://schemas.openxmlformats.org/officeDocument/2006/relationships/hyperlink" Target="https://www.csie.ntu.edu.tw/people/bio.php?PID=1505" TargetMode="External"/><Relationship Id="rId217" Type="http://schemas.openxmlformats.org/officeDocument/2006/relationships/hyperlink" Target="http://www.ppm.ntu.edu.tw/zh/faculty/%E6%B4%AA%E6%8C%BA%E8%BB%92" TargetMode="External"/><Relationship Id="rId564" Type="http://schemas.openxmlformats.org/officeDocument/2006/relationships/hyperlink" Target="http://gimse.web2.nhcue.edu.tw/files/13-1028-28232.php?Lang=zh-tw" TargetMode="External"/><Relationship Id="rId771" Type="http://schemas.openxmlformats.org/officeDocument/2006/relationships/hyperlink" Target="http://www.up.ncku.edu.tw/chinese/_teacher/Han-Liang%20Lin.htm" TargetMode="External"/><Relationship Id="rId869" Type="http://schemas.openxmlformats.org/officeDocument/2006/relationships/hyperlink" Target="http://dbbs.ncku.edu.tw/files/13-1384-130910.php?Lang=zh-tw" TargetMode="External"/><Relationship Id="rId424" Type="http://schemas.openxmlformats.org/officeDocument/2006/relationships/hyperlink" Target="http://ibbe.cgu.edu.tw/files/11-1052-4643-1.php" TargetMode="External"/><Relationship Id="rId631" Type="http://schemas.openxmlformats.org/officeDocument/2006/relationships/hyperlink" Target="https://ba.stust.edu.tw/tc/node/116" TargetMode="External"/><Relationship Id="rId729" Type="http://schemas.openxmlformats.org/officeDocument/2006/relationships/hyperlink" Target="http://www.ch.ncku.edu.tw/people/bio.php?PID=28" TargetMode="External"/><Relationship Id="rId1054" Type="http://schemas.openxmlformats.org/officeDocument/2006/relationships/hyperlink" Target="https://slavic.nccu.edu.tw/people/bio.php?PID=59222" TargetMode="External"/><Relationship Id="rId936" Type="http://schemas.openxmlformats.org/officeDocument/2006/relationships/hyperlink" Target="http://www.iog.ncku.edu.tw/members/bio.php?PID=17" TargetMode="External"/><Relationship Id="rId1121" Type="http://schemas.openxmlformats.org/officeDocument/2006/relationships/hyperlink" Target="http://web.nchu.edu.tw/pweb/index2.php?pid=1794" TargetMode="External"/><Relationship Id="rId65" Type="http://schemas.openxmlformats.org/officeDocument/2006/relationships/hyperlink" Target="http://chem.web.nthu.edu.tw/files/13-1078-31967.php?Lang=zh-tw" TargetMode="External"/><Relationship Id="rId281" Type="http://schemas.openxmlformats.org/officeDocument/2006/relationships/hyperlink" Target="https://www.lis.ntu.edu.tw/?page_id=1239" TargetMode="External"/><Relationship Id="rId141" Type="http://schemas.openxmlformats.org/officeDocument/2006/relationships/hyperlink" Target="http://chem.nsysu.edu.tw/ezfiles/84/1084/img/780/yn_chiang_c..htm" TargetMode="External"/><Relationship Id="rId379" Type="http://schemas.openxmlformats.org/officeDocument/2006/relationships/hyperlink" Target="http://www.management.ntu.edu.tw/Fin/faculty/teacher/sn/41" TargetMode="External"/><Relationship Id="rId586" Type="http://schemas.openxmlformats.org/officeDocument/2006/relationships/hyperlink" Target="http://www.pme.nthu.edu.tw/files/14-1265-73680,r4027-1.php?Lang=zh-tw" TargetMode="External"/><Relationship Id="rId793" Type="http://schemas.openxmlformats.org/officeDocument/2006/relationships/hyperlink" Target="http://www.tcm.ncku.edu.tw/people/bio.php?PID=21" TargetMode="External"/><Relationship Id="rId7" Type="http://schemas.openxmlformats.org/officeDocument/2006/relationships/hyperlink" Target="http://b30.web2.nhcue.edu.tw/files/15-1029-23785,c1177-1.php" TargetMode="External"/><Relationship Id="rId239" Type="http://schemas.openxmlformats.org/officeDocument/2006/relationships/hyperlink" Target="http://ah.ntu.edu.tw/web/Teacher!one.action?tid=557" TargetMode="External"/><Relationship Id="rId446" Type="http://schemas.openxmlformats.org/officeDocument/2006/relationships/hyperlink" Target="http://pt.cgu.edu.tw/ezfiles/32/1032/img/Lien.htm" TargetMode="External"/><Relationship Id="rId653" Type="http://schemas.openxmlformats.org/officeDocument/2006/relationships/hyperlink" Target="https://www.law.ntpu.edu.tw/?practice=%E6%9D%8E%E6%A6%AE%E8%80%95%EF%BC%8Erong-geng-li" TargetMode="External"/><Relationship Id="rId1076" Type="http://schemas.openxmlformats.org/officeDocument/2006/relationships/hyperlink" Target="http://www.ce.nchu.edu.tw/wb_teacher02p.asp?cno=1&amp;tno=16" TargetMode="External"/><Relationship Id="rId306" Type="http://schemas.openxmlformats.org/officeDocument/2006/relationships/hyperlink" Target="http://www.cl.ntu.edu.tw/people/bio.php?PID=32" TargetMode="External"/><Relationship Id="rId860" Type="http://schemas.openxmlformats.org/officeDocument/2006/relationships/hyperlink" Target="https://researchoutput.ncku.edu.tw/zh/persons/helen-hw-chen" TargetMode="External"/><Relationship Id="rId958" Type="http://schemas.openxmlformats.org/officeDocument/2006/relationships/hyperlink" Target="https://www.ee.ncku.edu.tw/subpage_div/teacher_new_2/index2.php?teacher_id=73" TargetMode="External"/><Relationship Id="rId87" Type="http://schemas.openxmlformats.org/officeDocument/2006/relationships/hyperlink" Target="https://sites.google.com/g-mail.nsysu.edu.tw/cifan" TargetMode="External"/><Relationship Id="rId513" Type="http://schemas.openxmlformats.org/officeDocument/2006/relationships/hyperlink" Target="http://www.ess.nthu.edu.tw/files/14-1163-14614,r1665-1.php" TargetMode="External"/><Relationship Id="rId720" Type="http://schemas.openxmlformats.org/officeDocument/2006/relationships/hyperlink" Target="http://www.anatomy.ncku.edu.tw/people/bio.php?PID=9" TargetMode="External"/><Relationship Id="rId818" Type="http://schemas.openxmlformats.org/officeDocument/2006/relationships/hyperlink" Target="https://researchoutput.ncku.edu.tw/zh/persons/yi-sheng-chang" TargetMode="External"/><Relationship Id="rId1003" Type="http://schemas.openxmlformats.org/officeDocument/2006/relationships/hyperlink" Target="https://tailit.nccu.edu.tw/people/bio.php?PID=51870" TargetMode="External"/><Relationship Id="rId14" Type="http://schemas.openxmlformats.org/officeDocument/2006/relationships/hyperlink" Target="http://doei.web2.nhcue.edu.tw/files/15-1020-8646,c29-1.php?Lang=zh-tw" TargetMode="External"/><Relationship Id="rId163" Type="http://schemas.openxmlformats.org/officeDocument/2006/relationships/hyperlink" Target="http://mebe.mc.ntu.edu.tw/member.list/detail/sn/12/type/1/webSN/30" TargetMode="External"/><Relationship Id="rId370" Type="http://schemas.openxmlformats.org/officeDocument/2006/relationships/hyperlink" Target="http://140.112.142.79/teacher/user-p.asp?teacher=phaedo" TargetMode="External"/><Relationship Id="rId230" Type="http://schemas.openxmlformats.org/officeDocument/2006/relationships/hyperlink" Target="http://www.me.ntu.edu.tw/main.php?mod=adv_custom_page&amp;func=show_page&amp;site_id=0&amp;page_id=198" TargetMode="External"/><Relationship Id="rId468" Type="http://schemas.openxmlformats.org/officeDocument/2006/relationships/hyperlink" Target="https://www.cgmh.org.tw/doctor/7088.htm" TargetMode="External"/><Relationship Id="rId675" Type="http://schemas.openxmlformats.org/officeDocument/2006/relationships/hyperlink" Target="http://www.rebe.ntpu.edu.tw/zh_tw/Members/%E8%91%89-%E5%A4%A7%E7%B6%B1-88602938" TargetMode="External"/><Relationship Id="rId882" Type="http://schemas.openxmlformats.org/officeDocument/2006/relationships/hyperlink" Target="http://www.es.ncku.edu.tw/esncku/zh/" TargetMode="External"/><Relationship Id="rId1098" Type="http://schemas.openxmlformats.org/officeDocument/2006/relationships/hyperlink" Target="http://for.nchu.edu.tw/index.asp?ind=301&amp;id=26" TargetMode="External"/><Relationship Id="rId25" Type="http://schemas.openxmlformats.org/officeDocument/2006/relationships/hyperlink" Target="http://www.phys.nthu.edu.tw/c_teacher/kuoan-wu.html" TargetMode="External"/><Relationship Id="rId328" Type="http://schemas.openxmlformats.org/officeDocument/2006/relationships/hyperlink" Target="http://ah.ntu.edu.tw/web/Teacher!one.action?tid=238&amp;depno=P07" TargetMode="External"/><Relationship Id="rId535" Type="http://schemas.openxmlformats.org/officeDocument/2006/relationships/hyperlink" Target="http://mcb.life.nthu.edu.tw/people/bio.php?PID=19" TargetMode="External"/><Relationship Id="rId742" Type="http://schemas.openxmlformats.org/officeDocument/2006/relationships/hyperlink" Target="http://w3.sname.ncku.edu.tw/main.php?mod=teacher&amp;func=show_teacher&amp;teapro_id=17" TargetMode="External"/><Relationship Id="rId174" Type="http://schemas.openxmlformats.org/officeDocument/2006/relationships/hyperlink" Target="http://ah.ntu.edu.tw/web/Teacher!one.action?tid=1803" TargetMode="External"/><Relationship Id="rId381" Type="http://schemas.openxmlformats.org/officeDocument/2006/relationships/hyperlink" Target="http://www2.fo.ntu.edu.tw/people/bio.php?PID=15" TargetMode="External"/><Relationship Id="rId602" Type="http://schemas.openxmlformats.org/officeDocument/2006/relationships/hyperlink" Target="http://www.ling.nthu.edu.tw/faculty/kmei/mk.html" TargetMode="External"/><Relationship Id="rId1025" Type="http://schemas.openxmlformats.org/officeDocument/2006/relationships/hyperlink" Target="https://sociology.nccu.edu.tw/people/bio.php?PID=59979" TargetMode="External"/><Relationship Id="rId241" Type="http://schemas.openxmlformats.org/officeDocument/2006/relationships/hyperlink" Target="http://www.nd.ntu.edu.tw/zh_tw/member/teacher/-36750735" TargetMode="External"/><Relationship Id="rId479" Type="http://schemas.openxmlformats.org/officeDocument/2006/relationships/hyperlink" Target="https://www.me.ncu.edu.tw/Faculty/faculty-more.php?id=38" TargetMode="External"/><Relationship Id="rId686" Type="http://schemas.openxmlformats.org/officeDocument/2006/relationships/hyperlink" Target="http://www.rebe.ntpu.edu.tw/zh_tw/Members/%E9%A1%A7-%E5%98%89%E5%AE%89-18945341" TargetMode="External"/><Relationship Id="rId893" Type="http://schemas.openxmlformats.org/officeDocument/2006/relationships/hyperlink" Target="http://www.earth.ncku.edu.tw/main.php?mod=teacher&amp;func=show_teacher&amp;teapro_id=52" TargetMode="External"/><Relationship Id="rId907" Type="http://schemas.openxmlformats.org/officeDocument/2006/relationships/hyperlink" Target="http://icmmed.ncku.edu.tw/files/11-1341-13563.php" TargetMode="External"/><Relationship Id="rId36" Type="http://schemas.openxmlformats.org/officeDocument/2006/relationships/hyperlink" Target="http://languagecenter.web.nthu.edu.tw/files/11-1911-10196.php?Lang=en" TargetMode="External"/><Relationship Id="rId339" Type="http://schemas.openxmlformats.org/officeDocument/2006/relationships/hyperlink" Target="http://cell.lifescience.ntu.edu.tw/faculty/wang_ct.htm" TargetMode="External"/><Relationship Id="rId546" Type="http://schemas.openxmlformats.org/officeDocument/2006/relationships/hyperlink" Target="http://college.life.nthu.edu.tw/people/bio.php?PID=42" TargetMode="External"/><Relationship Id="rId753" Type="http://schemas.openxmlformats.org/officeDocument/2006/relationships/hyperlink" Target="http://psychology.ncku.edu.tw/member_fulltime.php?act=view&amp;no=9" TargetMode="External"/><Relationship Id="rId101" Type="http://schemas.openxmlformats.org/officeDocument/2006/relationships/hyperlink" Target="http://www.chinese.nsysu.edu.tw/people/bio.php?PID=2029" TargetMode="External"/><Relationship Id="rId185" Type="http://schemas.openxmlformats.org/officeDocument/2006/relationships/hyperlink" Target="http://www.bp.ntu.edu.tw/?p=216" TargetMode="External"/><Relationship Id="rId406" Type="http://schemas.openxmlformats.org/officeDocument/2006/relationships/hyperlink" Target="http://www.gitl.ntu.edu.tw/people/bio.php?PID=204" TargetMode="External"/><Relationship Id="rId960" Type="http://schemas.openxmlformats.org/officeDocument/2006/relationships/hyperlink" Target="http://www3.hyd.ncku.edu.tw/?page_id=3243" TargetMode="External"/><Relationship Id="rId1036" Type="http://schemas.openxmlformats.org/officeDocument/2006/relationships/hyperlink" Target="http://www3.nccu.edu.tw/~rmartin/aboutme.htm" TargetMode="External"/><Relationship Id="rId392" Type="http://schemas.openxmlformats.org/officeDocument/2006/relationships/hyperlink" Target="http://ah.ntu.edu.tw/web/Teacher!one.action?tid=269&amp;depno=P06" TargetMode="External"/><Relationship Id="rId613" Type="http://schemas.openxmlformats.org/officeDocument/2006/relationships/hyperlink" Target="https://fm.dyu.edu.tw/teacher/m11c.html" TargetMode="External"/><Relationship Id="rId697" Type="http://schemas.openxmlformats.org/officeDocument/2006/relationships/hyperlink" Target="https://researchoutput.ncku.edu.tw/zh/persons/wei-yung-wang" TargetMode="External"/><Relationship Id="rId820" Type="http://schemas.openxmlformats.org/officeDocument/2006/relationships/hyperlink" Target="http://www.up.ncku.edu.tw/chinese/_teacher/Hsueh-Sheng%20Chang.htm" TargetMode="External"/><Relationship Id="rId918" Type="http://schemas.openxmlformats.org/officeDocument/2006/relationships/hyperlink" Target="http://economics.ncku.edu.tw/professor.asp?ID=90" TargetMode="External"/><Relationship Id="rId252" Type="http://schemas.openxmlformats.org/officeDocument/2006/relationships/hyperlink" Target="http://ee.ntu.edu.tw/article/teacher.person/jobSN/1/navSN/530/webSN/554/teacherSN/31" TargetMode="External"/><Relationship Id="rId1103" Type="http://schemas.openxmlformats.org/officeDocument/2006/relationships/hyperlink" Target="http://hort.nchu.edu.tw/people/bio.php?PID=27" TargetMode="External"/><Relationship Id="rId47" Type="http://schemas.openxmlformats.org/officeDocument/2006/relationships/hyperlink" Target="http://peo.nthu.edu.tw/faculty/faculty02_shieh.php" TargetMode="External"/><Relationship Id="rId112" Type="http://schemas.openxmlformats.org/officeDocument/2006/relationships/hyperlink" Target="http://gios.nsysu.edu.tw/members/bio.php?PID=6" TargetMode="External"/><Relationship Id="rId557" Type="http://schemas.openxmlformats.org/officeDocument/2006/relationships/hyperlink" Target="http://www2.fl.nthu.edu.tw/people/bio.php?PID=37" TargetMode="External"/><Relationship Id="rId764" Type="http://schemas.openxmlformats.org/officeDocument/2006/relationships/hyperlink" Target="http://www.earth.ncku.edu.tw/main.php?mod=teacher&amp;func=show_teacher&amp;teapro_id=56" TargetMode="External"/><Relationship Id="rId971" Type="http://schemas.openxmlformats.org/officeDocument/2006/relationships/hyperlink" Target="https://ocia.nccu.edu.tw/people/bio.php?PID=114372" TargetMode="External"/><Relationship Id="rId196" Type="http://schemas.openxmlformats.org/officeDocument/2006/relationships/hyperlink" Target="https://www.csie.ntu.edu.tw/people/bio.php?PID=45" TargetMode="External"/><Relationship Id="rId417" Type="http://schemas.openxmlformats.org/officeDocument/2006/relationships/hyperlink" Target="http://homepage.ntu.edu.tw/~ntutcsl/member/teacher2.htm" TargetMode="External"/><Relationship Id="rId624" Type="http://schemas.openxmlformats.org/officeDocument/2006/relationships/hyperlink" Target="http://tweb.cjcu.edu.tw/eportfolio.php?pro_id=dvpnzqEFDPAlEe5sd5Pagg2" TargetMode="External"/><Relationship Id="rId831" Type="http://schemas.openxmlformats.org/officeDocument/2006/relationships/hyperlink" Target="http://www.anatomy.ncku.edu.tw/people/bio.php?PID=10" TargetMode="External"/><Relationship Id="rId1047" Type="http://schemas.openxmlformats.org/officeDocument/2006/relationships/hyperlink" Target="https://ib.nccu.edu.tw/zh_tw/Members/%E6%96%BD-%E6%96%87%E7%9C%9F-90112053" TargetMode="External"/><Relationship Id="rId263" Type="http://schemas.openxmlformats.org/officeDocument/2006/relationships/hyperlink" Target="http://ee.ntu.edu.tw/article/teacher.person/jobSN/3/navSN/530/webSN/645/teacherSN/70" TargetMode="External"/><Relationship Id="rId470" Type="http://schemas.openxmlformats.org/officeDocument/2006/relationships/hyperlink" Target="https://www1.cgmh.org.tw/intr/intr2/c3s000/research/tsc4.html" TargetMode="External"/><Relationship Id="rId929" Type="http://schemas.openxmlformats.org/officeDocument/2006/relationships/hyperlink" Target="https://researchoutput.ncku.edu.tw/zh/persons/hsiu-chi-cheng" TargetMode="External"/><Relationship Id="rId1114" Type="http://schemas.openxmlformats.org/officeDocument/2006/relationships/hyperlink" Target="http://www.history.nchu.edu.tw/Teacher.aspx?12" TargetMode="External"/><Relationship Id="rId58" Type="http://schemas.openxmlformats.org/officeDocument/2006/relationships/hyperlink" Target="http://www.che.nthu.edu.tw/people/bio.php?PID=14" TargetMode="External"/><Relationship Id="rId123" Type="http://schemas.openxmlformats.org/officeDocument/2006/relationships/hyperlink" Target="http://maev.nsysu.edu.tw/files/14-1114-15700,r418-1.php?Lang=zh-tw" TargetMode="External"/><Relationship Id="rId330" Type="http://schemas.openxmlformats.org/officeDocument/2006/relationships/hyperlink" Target="http://www.oc.ntu.edu.tw/?teacher=%E7%8E%8B%E7%8F%AE%E7%8E%B2" TargetMode="External"/><Relationship Id="rId568" Type="http://schemas.openxmlformats.org/officeDocument/2006/relationships/hyperlink" Target="http://clls.web2.nhcue.edu.tw/files/15-1027-10434,c16-1.php?Lang=zh-tw" TargetMode="External"/><Relationship Id="rId775" Type="http://schemas.openxmlformats.org/officeDocument/2006/relationships/hyperlink" Target="http://www.icid.ncku.edu.tw/t20.html" TargetMode="External"/><Relationship Id="rId982" Type="http://schemas.openxmlformats.org/officeDocument/2006/relationships/hyperlink" Target="https://chinese.nccu.edu.tw/people/bio.php?PID=57193" TargetMode="External"/><Relationship Id="rId428" Type="http://schemas.openxmlformats.org/officeDocument/2006/relationships/hyperlink" Target="http://elec.cgu.edu.tw/files/15-1049-642,c236-1.php?Lang=zh-tw" TargetMode="External"/><Relationship Id="rId635" Type="http://schemas.openxmlformats.org/officeDocument/2006/relationships/hyperlink" Target="http://ai100.chihlee.edu.tw/files/13-1018-53636.php" TargetMode="External"/><Relationship Id="rId842" Type="http://schemas.openxmlformats.org/officeDocument/2006/relationships/hyperlink" Target="http://w3.sname.ncku.edu.tw/main.php?mod=teacher&amp;func=show_teacher&amp;teapro_id=26" TargetMode="External"/><Relationship Id="rId1058" Type="http://schemas.openxmlformats.org/officeDocument/2006/relationships/hyperlink" Target="https://acct.nccu.edu.tw/zh_tw/Faculty/%E4%BF%9E-%E6%B4%AA%E6%98%AD-20534680" TargetMode="External"/><Relationship Id="rId274" Type="http://schemas.openxmlformats.org/officeDocument/2006/relationships/hyperlink" Target="http://www.econ.ntu.edu.tw/zh_tw/people/faculty0/faculty1/%E6%9E%97-%E6%98%8E%E4%BB%81-73113963" TargetMode="External"/><Relationship Id="rId481" Type="http://schemas.openxmlformats.org/officeDocument/2006/relationships/hyperlink" Target="http://sex.ncu.edu.tw/members/Hans_H/hans_cn.htm" TargetMode="External"/><Relationship Id="rId702" Type="http://schemas.openxmlformats.org/officeDocument/2006/relationships/hyperlink" Target="http://www3.hyd.ncku.edu.tw/?page_id=3216" TargetMode="External"/><Relationship Id="rId69" Type="http://schemas.openxmlformats.org/officeDocument/2006/relationships/hyperlink" Target="http://ilst.nthu.edu.tw/files/13-1082-12197.php" TargetMode="External"/><Relationship Id="rId134" Type="http://schemas.openxmlformats.org/officeDocument/2006/relationships/hyperlink" Target="http://e145.nsysu.edu.tw/files/14-1279-89580,r2115-1.php" TargetMode="External"/><Relationship Id="rId579" Type="http://schemas.openxmlformats.org/officeDocument/2006/relationships/hyperlink" Target="http://b30.web2.nhcue.edu.tw/files/15-1029-23785,c1177-1.php" TargetMode="External"/><Relationship Id="rId786" Type="http://schemas.openxmlformats.org/officeDocument/2006/relationships/hyperlink" Target="http://bgc004.web.ncku.edu.tw/files/13-1417-170687.php?Lang=zh-tw" TargetMode="External"/><Relationship Id="rId993" Type="http://schemas.openxmlformats.org/officeDocument/2006/relationships/hyperlink" Target="https://chinese.nccu.edu.tw/people/bio.php?PID=53562" TargetMode="External"/><Relationship Id="rId341" Type="http://schemas.openxmlformats.org/officeDocument/2006/relationships/hyperlink" Target="http://www.geog.ntu.edu.tw/index.php/tw/people/professor?id=2250" TargetMode="External"/><Relationship Id="rId439" Type="http://schemas.openxmlformats.org/officeDocument/2006/relationships/hyperlink" Target="http://hcm.cgu.edu.tw/files/13-1056-2591.php" TargetMode="External"/><Relationship Id="rId646" Type="http://schemas.openxmlformats.org/officeDocument/2006/relationships/hyperlink" Target="https://www.law.ntpu.edu.tw/?practice=business-financial-2" TargetMode="External"/><Relationship Id="rId1069" Type="http://schemas.openxmlformats.org/officeDocument/2006/relationships/hyperlink" Target="http://www.math.nccu.edu.tw/people/bio.php?PID=53560" TargetMode="External"/><Relationship Id="rId201" Type="http://schemas.openxmlformats.org/officeDocument/2006/relationships/hyperlink" Target="https://www.ch.ntu.edu.tw/faculty_ch/ccchan-c.html" TargetMode="External"/><Relationship Id="rId285" Type="http://schemas.openxmlformats.org/officeDocument/2006/relationships/hyperlink" Target="https://www.csie.ntu.edu.tw/people/bio.php?PID=77" TargetMode="External"/><Relationship Id="rId506" Type="http://schemas.openxmlformats.org/officeDocument/2006/relationships/hyperlink" Target="http://www.ess.nthu.edu.tw/files/14-1163-14618,r1655-1.php" TargetMode="External"/><Relationship Id="rId853" Type="http://schemas.openxmlformats.org/officeDocument/2006/relationships/hyperlink" Target="http://bgc004.web.ncku.edu.tw/files/13-1417-170679.php?Lang=zh-tw" TargetMode="External"/><Relationship Id="rId492" Type="http://schemas.openxmlformats.org/officeDocument/2006/relationships/hyperlink" Target="https://staff.csie.ncu.edu.tw/gychang/" TargetMode="External"/><Relationship Id="rId713" Type="http://schemas.openxmlformats.org/officeDocument/2006/relationships/hyperlink" Target="http://sites.ncku.edu.tw/NCKU_PSSC_24/people/bio.php?PID=43" TargetMode="External"/><Relationship Id="rId797" Type="http://schemas.openxmlformats.org/officeDocument/2006/relationships/hyperlink" Target="http://www.dps.ncku.edu.tw/people/bio.php?PID=61" TargetMode="External"/><Relationship Id="rId920" Type="http://schemas.openxmlformats.org/officeDocument/2006/relationships/hyperlink" Target="http://imm.med.ncku.edu.tw/c_website/faculty/Faculty_chinese/cw_c.htm" TargetMode="External"/><Relationship Id="rId145" Type="http://schemas.openxmlformats.org/officeDocument/2006/relationships/hyperlink" Target="http://biology.nsysu.edu.tw/files/14-1086-15281,r2772-1.php?Lang=zh-tw" TargetMode="External"/><Relationship Id="rId352" Type="http://schemas.openxmlformats.org/officeDocument/2006/relationships/hyperlink" Target="http://www.psy.ntu.edu.tw/index.php/members/faculty/fulltime-faculty/315-wu-tsung-yu" TargetMode="External"/><Relationship Id="rId212" Type="http://schemas.openxmlformats.org/officeDocument/2006/relationships/hyperlink" Target="http://ah.ntu.edu.tw/web/Teacher!one.action?tid=104&amp;depno=S03" TargetMode="External"/><Relationship Id="rId657" Type="http://schemas.openxmlformats.org/officeDocument/2006/relationships/hyperlink" Target="http://www.coop.ntpu.edu.tw/index.php?apps=teacher&amp;action=more&amp;id=20140409030146139701250635DF4657E429" TargetMode="External"/><Relationship Id="rId864" Type="http://schemas.openxmlformats.org/officeDocument/2006/relationships/hyperlink" Target="http://psychology.ncku.edu.tw/member_fulltime.php?act=view&amp;no=18" TargetMode="External"/><Relationship Id="rId296" Type="http://schemas.openxmlformats.org/officeDocument/2006/relationships/hyperlink" Target="http://www.cl.ntu.edu.tw/people/bio.php?PID=62" TargetMode="External"/><Relationship Id="rId517" Type="http://schemas.openxmlformats.org/officeDocument/2006/relationships/hyperlink" Target="http://ilst.nthu.edu.tw/files/13-1082-12197.php" TargetMode="External"/><Relationship Id="rId724" Type="http://schemas.openxmlformats.org/officeDocument/2006/relationships/hyperlink" Target="https://researchoutput.ncku.edu.tw/zh/persons/jing-ming-wu" TargetMode="External"/><Relationship Id="rId931" Type="http://schemas.openxmlformats.org/officeDocument/2006/relationships/hyperlink" Target="https://researchoutput.ncku.edu.tw/zh/persons/shu-hui-cheng" TargetMode="External"/><Relationship Id="rId60" Type="http://schemas.openxmlformats.org/officeDocument/2006/relationships/hyperlink" Target="http://college.life.nthu.edu.tw/people/bio.php?PID=57" TargetMode="External"/><Relationship Id="rId156" Type="http://schemas.openxmlformats.org/officeDocument/2006/relationships/hyperlink" Target="http://www.bm.nsysu.edu.tw/files/11-1099-4731.php" TargetMode="External"/><Relationship Id="rId363" Type="http://schemas.openxmlformats.org/officeDocument/2006/relationships/hyperlink" Target="http://politics.ntu.edu.tw/?p=226" TargetMode="External"/><Relationship Id="rId570" Type="http://schemas.openxmlformats.org/officeDocument/2006/relationships/hyperlink" Target="http://gepg.web2.nhcue.edu.tw/files/11-1025-871.php?Lang=zh-tw" TargetMode="External"/><Relationship Id="rId1007" Type="http://schemas.openxmlformats.org/officeDocument/2006/relationships/hyperlink" Target="https://english.nccu.edu.tw/people/bio.php?PID=11234" TargetMode="External"/><Relationship Id="rId223" Type="http://schemas.openxmlformats.org/officeDocument/2006/relationships/hyperlink" Target="http://www.coss.ntu.edu.tw/zh_tw/announcement/6/-%E6%95%99%E5%B8%AB%E4%BB%8B%E7%B4%B9-%E7%A4%BE%E6%9C%83%E5%AD%B8%E7%B3%BB-%E9%BB%83%E5%85%8B%E5%85%88%E5%8A%A9%E7%90%86%E6%95%99%E6%8E%88-7007987" TargetMode="External"/><Relationship Id="rId430" Type="http://schemas.openxmlformats.org/officeDocument/2006/relationships/hyperlink" Target="http://ee.cgu.edu.tw/files/14-1007-559,r675-1.php?Lang=zh-tw" TargetMode="External"/><Relationship Id="rId668" Type="http://schemas.openxmlformats.org/officeDocument/2006/relationships/hyperlink" Target="http://web.ntpu.edu.tw/~shiu/main.htm" TargetMode="External"/><Relationship Id="rId875" Type="http://schemas.openxmlformats.org/officeDocument/2006/relationships/hyperlink" Target="http://www.flld.ncku.edu.tw/main.php?mod=teacher&amp;func=show_teacher&amp;teapro_id=9" TargetMode="External"/><Relationship Id="rId1060" Type="http://schemas.openxmlformats.org/officeDocument/2006/relationships/hyperlink" Target="https://econo.nccu.edu.tw/people/bio.php?PID=4269" TargetMode="External"/><Relationship Id="rId18" Type="http://schemas.openxmlformats.org/officeDocument/2006/relationships/hyperlink" Target="http://clls.web2.nhcue.edu.tw/files/15-1027-10434,c16-1.php?Lang=zh-tw" TargetMode="External"/><Relationship Id="rId528" Type="http://schemas.openxmlformats.org/officeDocument/2006/relationships/hyperlink" Target="http://www.che.nthu.edu.tw/people/bio.php?PID=14" TargetMode="External"/><Relationship Id="rId735" Type="http://schemas.openxmlformats.org/officeDocument/2006/relationships/hyperlink" Target="https://www.bio.ncku.edu.tw/%E7%94%9F%E7%89%A9%E9%86%AB%E5%AD%B8%E7%B5%84/%E6%9D%8E%E7%B4%94%E7%B4%94-%E5%8A%A9%E7%90%86%E6%95%99%E6%8E%88" TargetMode="External"/><Relationship Id="rId942" Type="http://schemas.openxmlformats.org/officeDocument/2006/relationships/hyperlink" Target="https://www.ee.ncku.edu.tw/subpage_div/teacher_new_2/index2.php?teacher_id=31" TargetMode="External"/><Relationship Id="rId167" Type="http://schemas.openxmlformats.org/officeDocument/2006/relationships/hyperlink" Target="https://www.phys.ntu.edu.tw/member/main1.aspx?mem_id=160" TargetMode="External"/><Relationship Id="rId374" Type="http://schemas.openxmlformats.org/officeDocument/2006/relationships/hyperlink" Target="http://bme.ntu.edu.tw/About/teacher/teacher_%E6%A5%8A%E5%8F%B0%E9%B4%BB.php" TargetMode="External"/><Relationship Id="rId581" Type="http://schemas.openxmlformats.org/officeDocument/2006/relationships/hyperlink" Target="http://www.gdece.nhcue.edu.tw/people/bio.php?PID=20" TargetMode="External"/><Relationship Id="rId1018" Type="http://schemas.openxmlformats.org/officeDocument/2006/relationships/hyperlink" Target="https://religion.nccu.edu.tw/people/bio.php?PID=54670" TargetMode="External"/><Relationship Id="rId71" Type="http://schemas.openxmlformats.org/officeDocument/2006/relationships/hyperlink" Target="http://chem.web.nthu.edu.tw/files/13-1078-32024.php?Lang=zh-tw" TargetMode="External"/><Relationship Id="rId234" Type="http://schemas.openxmlformats.org/officeDocument/2006/relationships/hyperlink" Target="http://www.ee.ntu.edu.tw/profile1?teacher_id=901153&amp;p=3" TargetMode="External"/><Relationship Id="rId679" Type="http://schemas.openxmlformats.org/officeDocument/2006/relationships/hyperlink" Target="http://www.dba.ntpu.edu.tw/people/bio.php?PID=32&amp;print=friendly" TargetMode="External"/><Relationship Id="rId802" Type="http://schemas.openxmlformats.org/officeDocument/2006/relationships/hyperlink" Target="http://www.ncku.edu.tw/biochem/profs/kyuan/introduc.htm" TargetMode="External"/><Relationship Id="rId886" Type="http://schemas.openxmlformats.org/officeDocument/2006/relationships/hyperlink" Target="http://www.icid.ncku.edu.tw/t21.html" TargetMode="External"/><Relationship Id="rId2" Type="http://schemas.openxmlformats.org/officeDocument/2006/relationships/hyperlink" Target="http://decr.web2.nhcue.edu.tw/files/15-1022-9429,c21-1.php?Lang=zh-tw" TargetMode="External"/><Relationship Id="rId29" Type="http://schemas.openxmlformats.org/officeDocument/2006/relationships/hyperlink" Target="http://www2.fl.nthu.edu.tw/people/bio.php?PID=37" TargetMode="External"/><Relationship Id="rId441" Type="http://schemas.openxmlformats.org/officeDocument/2006/relationships/hyperlink" Target="https://www1.cgmh.org.tw/intr/intr2/c3s000/research/toxicology8.html" TargetMode="External"/><Relationship Id="rId539" Type="http://schemas.openxmlformats.org/officeDocument/2006/relationships/hyperlink" Target="http://peo.nthu.edu.tw/faculty/faculty02_shieh.php" TargetMode="External"/><Relationship Id="rId746" Type="http://schemas.openxmlformats.org/officeDocument/2006/relationships/hyperlink" Target="https://researchoutput.ncku.edu.tw/zh/persons/pei-hsin-chou" TargetMode="External"/><Relationship Id="rId1071" Type="http://schemas.openxmlformats.org/officeDocument/2006/relationships/hyperlink" Target="https://sports.nccu.edu.tw/people/bio.php?PID=59784" TargetMode="External"/><Relationship Id="rId178" Type="http://schemas.openxmlformats.org/officeDocument/2006/relationships/hyperlink" Target="http://www.coss.ntu.edu.tw/zh_tw/8/%E9%99%B3-%E6%9D%B1%E5%8D%87-70222249" TargetMode="External"/><Relationship Id="rId301" Type="http://schemas.openxmlformats.org/officeDocument/2006/relationships/hyperlink" Target="http://www.ee.ntu.edu.tw/profile1?teacher_id=943004&amp;p=3" TargetMode="External"/><Relationship Id="rId953" Type="http://schemas.openxmlformats.org/officeDocument/2006/relationships/hyperlink" Target="http://surgery.med.ncku.edu.tw/files/15-1379-145545,c17389-1.php?Lang=zh-tw" TargetMode="External"/><Relationship Id="rId1029" Type="http://schemas.openxmlformats.org/officeDocument/2006/relationships/hyperlink" Target="https://politics.nccu.edu.tw/people/bio.php?PID=57484" TargetMode="External"/><Relationship Id="rId82" Type="http://schemas.openxmlformats.org/officeDocument/2006/relationships/hyperlink" Target="http://www.cs.nthu.edu.tw/~wkhon/" TargetMode="External"/><Relationship Id="rId385" Type="http://schemas.openxmlformats.org/officeDocument/2006/relationships/hyperlink" Target="http://genomics.sinica.edu.tw/index.php/tw/?option=com_content&amp;view=article&amp;id=53&amp;Itemid=166&amp;lang=zh" TargetMode="External"/><Relationship Id="rId592" Type="http://schemas.openxmlformats.org/officeDocument/2006/relationships/hyperlink" Target="http://www.life.nthu.edu.tw/people/bio.php?PID=20" TargetMode="External"/><Relationship Id="rId606" Type="http://schemas.openxmlformats.org/officeDocument/2006/relationships/hyperlink" Target="http://www.che.nthu.edu.tw/members/bio.php?PID=28" TargetMode="External"/><Relationship Id="rId813" Type="http://schemas.openxmlformats.org/officeDocument/2006/relationships/hyperlink" Target="https://www.bio.ncku.edu.tw/%E5%9F%BA%E5%9B%A0%E9%AB%94%E7%94%9F%E7%89%A9%E7%A7%91%E6%8A%80%E7%B5%84/%E5%BC%B5%E6%9D%BE%E5%BD%AC-%E5%89%AF%E6%95%99%E6%8E%88" TargetMode="External"/><Relationship Id="rId245" Type="http://schemas.openxmlformats.org/officeDocument/2006/relationships/hyperlink" Target="http://physiology.mc.ntu.edu.tw/member_more.aspx?tType=%E5%B0%88%E4%BB%BB%E6%95%99%E5%B8%AB&amp;bid=26&amp;openid=2" TargetMode="External"/><Relationship Id="rId452" Type="http://schemas.openxmlformats.org/officeDocument/2006/relationships/hyperlink" Target="http://anatomy.cgu.edu.tw/files/13-1071-56013.php?Lang=zh-tw" TargetMode="External"/><Relationship Id="rId897" Type="http://schemas.openxmlformats.org/officeDocument/2006/relationships/hyperlink" Target="http://www.iaa.ncku.edu.tw/People/Teacher.aspx?ID=807" TargetMode="External"/><Relationship Id="rId1082" Type="http://schemas.openxmlformats.org/officeDocument/2006/relationships/hyperlink" Target="https://www.nchu.edu.tw/~chem/pychen.htm" TargetMode="External"/><Relationship Id="rId105" Type="http://schemas.openxmlformats.org/officeDocument/2006/relationships/hyperlink" Target="http://phen.nsysu.edu.tw/files/15-1082-92127,c11302-1.php?Lang=zh-tw" TargetMode="External"/><Relationship Id="rId312" Type="http://schemas.openxmlformats.org/officeDocument/2006/relationships/hyperlink" Target="http://www.gim.ntu.edu.tw/upload/Prof.%20Fumitaka%20YAMAUCHI%c2%a0.pdf" TargetMode="External"/><Relationship Id="rId757" Type="http://schemas.openxmlformats.org/officeDocument/2006/relationships/hyperlink" Target="http://www.ch.ncku.edu.tw/people/bio.php?PID=25" TargetMode="External"/><Relationship Id="rId964" Type="http://schemas.openxmlformats.org/officeDocument/2006/relationships/hyperlink" Target="http://radb.ncku.edu.tw/Personal_Report/profile.php?s=OTYwODAyNSA7YWxsOzsyO3BlcnNvbmFsX3JlcG9ydF9jc3NfMQ==" TargetMode="External"/><Relationship Id="rId93" Type="http://schemas.openxmlformats.org/officeDocument/2006/relationships/hyperlink" Target="http://www.ee.nsysu.edu.tw/teacher/teachers.asp?tel=4483" TargetMode="External"/><Relationship Id="rId189" Type="http://schemas.openxmlformats.org/officeDocument/2006/relationships/hyperlink" Target="http://medgenpro.ntu.edu.tw/people/bio.php?PID=6" TargetMode="External"/><Relationship Id="rId396" Type="http://schemas.openxmlformats.org/officeDocument/2006/relationships/hyperlink" Target="http://www.cl.ntu.edu.tw/people/bio.php?PID=47" TargetMode="External"/><Relationship Id="rId617" Type="http://schemas.openxmlformats.org/officeDocument/2006/relationships/hyperlink" Target="http://ba.csu.edu.tw/wSite/ct?xItem=72284&amp;ctNode=12096&amp;mp=343401&amp;idPath=9503_9503" TargetMode="External"/><Relationship Id="rId824" Type="http://schemas.openxmlformats.org/officeDocument/2006/relationships/hyperlink" Target="https://researchoutput.ncku.edu.tw/zh/persons/han-sheng-chuang" TargetMode="External"/><Relationship Id="rId256" Type="http://schemas.openxmlformats.org/officeDocument/2006/relationships/hyperlink" Target="http://www.cl.ntu.edu.tw/people/bio.php?PID=48" TargetMode="External"/><Relationship Id="rId463" Type="http://schemas.openxmlformats.org/officeDocument/2006/relationships/hyperlink" Target="https://www.cgmh.org.tw/doctor/0916.htm" TargetMode="External"/><Relationship Id="rId670" Type="http://schemas.openxmlformats.org/officeDocument/2006/relationships/hyperlink" Target="https://sites.google.com/site/ycjerryhuang/" TargetMode="External"/><Relationship Id="rId1093" Type="http://schemas.openxmlformats.org/officeDocument/2006/relationships/hyperlink" Target="https://marketing.nchu.edu.tw/index.php/tw/hide-faculty-tw/50-2017-11-18-03-28-05" TargetMode="External"/><Relationship Id="rId1107" Type="http://schemas.openxmlformats.org/officeDocument/2006/relationships/hyperlink" Target="http://mis.nchu.edu.tw/portal/?q=node/54" TargetMode="External"/><Relationship Id="rId116" Type="http://schemas.openxmlformats.org/officeDocument/2006/relationships/hyperlink" Target="http://icaps.nsysu.edu.tw/files/13-1122-46882.php?Lang=zh-tw" TargetMode="External"/><Relationship Id="rId323" Type="http://schemas.openxmlformats.org/officeDocument/2006/relationships/hyperlink" Target="http://www.che.ntu.edu.tw/ntuche/cht/prof_detail.php?id=35" TargetMode="External"/><Relationship Id="rId530" Type="http://schemas.openxmlformats.org/officeDocument/2006/relationships/hyperlink" Target="http://cfte.web.nthu.edu.tw/files/14-1020-4235,r394-1.php" TargetMode="External"/><Relationship Id="rId768" Type="http://schemas.openxmlformats.org/officeDocument/2006/relationships/hyperlink" Target="https://researchoutput.ncku.edu.tw/zh/persons/hsuan-chu-lin" TargetMode="External"/><Relationship Id="rId975" Type="http://schemas.openxmlformats.org/officeDocument/2006/relationships/hyperlink" Target="https://socialwork.nccu.edu.tw/people/bio.php?PID=65269" TargetMode="External"/><Relationship Id="rId20" Type="http://schemas.openxmlformats.org/officeDocument/2006/relationships/hyperlink" Target="http://art.nhcue.edu.tw/about/introduce.html" TargetMode="External"/><Relationship Id="rId628" Type="http://schemas.openxmlformats.org/officeDocument/2006/relationships/hyperlink" Target="http://tweb.cjcu.edu.tw/eportfolio.php?pro_id=p02%2fZt%2beZHZA1AO8GS%2fEyQ2" TargetMode="External"/><Relationship Id="rId835" Type="http://schemas.openxmlformats.org/officeDocument/2006/relationships/hyperlink" Target="https://www.ee.ncku.edu.tw/subpage_div/teacher_new_2/index2.php?teacher_id=75" TargetMode="External"/><Relationship Id="rId267" Type="http://schemas.openxmlformats.org/officeDocument/2006/relationships/hyperlink" Target="http://www.ansc.ntu.edu.tw/people/bio.php?PID=27" TargetMode="External"/><Relationship Id="rId474" Type="http://schemas.openxmlformats.org/officeDocument/2006/relationships/hyperlink" Target="http://nurse.cgu.edu.tw/files/11-1033-3581.php" TargetMode="External"/><Relationship Id="rId1020" Type="http://schemas.openxmlformats.org/officeDocument/2006/relationships/hyperlink" Target="http://www.law.nccu.edu.tw/people/bio.php?PID=37" TargetMode="External"/><Relationship Id="rId1118" Type="http://schemas.openxmlformats.org/officeDocument/2006/relationships/hyperlink" Target="http://www.amath.nchu.edu.tw/member_detail.php?Key=39" TargetMode="External"/><Relationship Id="rId127" Type="http://schemas.openxmlformats.org/officeDocument/2006/relationships/hyperlink" Target="http://maev.nsysu.edu.tw/files/14-1114-15708,r421-1.php?Lang=zh-tw" TargetMode="External"/><Relationship Id="rId681" Type="http://schemas.openxmlformats.org/officeDocument/2006/relationships/hyperlink" Target="https://pa.ntpu.edu.tw/index.php/ch/teacher/teacher_more/34" TargetMode="External"/><Relationship Id="rId779" Type="http://schemas.openxmlformats.org/officeDocument/2006/relationships/hyperlink" Target="http://www.iog.ncku.edu.tw/people/bio.php?PID=46" TargetMode="External"/><Relationship Id="rId902" Type="http://schemas.openxmlformats.org/officeDocument/2006/relationships/hyperlink" Target="http://www.csie.ncku.edu.tw/ncku_csie/depmember/teacherdetail/id/36" TargetMode="External"/><Relationship Id="rId986" Type="http://schemas.openxmlformats.org/officeDocument/2006/relationships/hyperlink" Target="https://chinese.nccu.edu.tw/people/bio.php?PID=114783" TargetMode="External"/><Relationship Id="rId31" Type="http://schemas.openxmlformats.org/officeDocument/2006/relationships/hyperlink" Target="http://www.ee.nthu.edu.tw/~sdyang/" TargetMode="External"/><Relationship Id="rId334" Type="http://schemas.openxmlformats.org/officeDocument/2006/relationships/hyperlink" Target="http://www.management.ntu.edu.tw/Acc/faculty/teacher/sn/93" TargetMode="External"/><Relationship Id="rId541" Type="http://schemas.openxmlformats.org/officeDocument/2006/relationships/hyperlink" Target="http://www.iss.nthu.edu.tw/faculty/sray" TargetMode="External"/><Relationship Id="rId639" Type="http://schemas.openxmlformats.org/officeDocument/2006/relationships/hyperlink" Target="http://fsyang.epage.au.edu.tw/files/14-1324-23998,r108158-1.php?Lang=zh-tw" TargetMode="External"/><Relationship Id="rId180" Type="http://schemas.openxmlformats.org/officeDocument/2006/relationships/hyperlink" Target="http://www.vm.ntu.edu.tw/DVM/teachers1/teacher35.html" TargetMode="External"/><Relationship Id="rId278" Type="http://schemas.openxmlformats.org/officeDocument/2006/relationships/hyperlink" Target="http://www.me.ntu.edu.tw/main.php?mod=adv_custom_page&amp;func=show_page&amp;site_id=0&amp;page_id=205" TargetMode="External"/><Relationship Id="rId401" Type="http://schemas.openxmlformats.org/officeDocument/2006/relationships/hyperlink" Target="http://dod.ntu.edu.tw/main.php?Page=SA3&amp;KeyID=175213586753e32f4564e4c&amp;Template=teacher01.php" TargetMode="External"/><Relationship Id="rId846" Type="http://schemas.openxmlformats.org/officeDocument/2006/relationships/hyperlink" Target="http://www.phys.ncku.edu.tw/db/pweb/teacher.php?user_id=475965" TargetMode="External"/><Relationship Id="rId1031" Type="http://schemas.openxmlformats.org/officeDocument/2006/relationships/hyperlink" Target="https://politics.nccu.edu.tw/people/bio.php?PID=56367" TargetMode="External"/><Relationship Id="rId485" Type="http://schemas.openxmlformats.org/officeDocument/2006/relationships/hyperlink" Target="http://envc.ncu.edu.tw/index.php/zh/%E6%A5%AD%E5%8B%99%E7%B0%A1%E4%BB%8B/%E5%9C%9F%E5%A3%A4%E8%88%87%E6%B0%B4%E8%B3%87%E6%BA%90%E7%A0%94%E7%A9%B6%E7%B5%84.html" TargetMode="External"/><Relationship Id="rId692" Type="http://schemas.openxmlformats.org/officeDocument/2006/relationships/hyperlink" Target="http://dbbs.ncku.edu.tw/files/13-1384-150515.php?Lang=zh-tw" TargetMode="External"/><Relationship Id="rId706" Type="http://schemas.openxmlformats.org/officeDocument/2006/relationships/hyperlink" Target="http://www.geomatics.ncku.edu.tw/member.php?id=20&amp;tpl=6" TargetMode="External"/><Relationship Id="rId913" Type="http://schemas.openxmlformats.org/officeDocument/2006/relationships/hyperlink" Target="http://www.pt.ncku.edu.tw/02-5-1-11.htm" TargetMode="External"/><Relationship Id="rId42" Type="http://schemas.openxmlformats.org/officeDocument/2006/relationships/hyperlink" Target="http://www.cl.nthu.edu.tw/files/14-1278-39938,r2884-1.php?Lang=zh-tw" TargetMode="External"/><Relationship Id="rId138" Type="http://schemas.openxmlformats.org/officeDocument/2006/relationships/hyperlink" Target="http://biology.nsysu.edu.tw/files/14-1086-15343,r378-1.php?Lang=zh-tw" TargetMode="External"/><Relationship Id="rId345" Type="http://schemas.openxmlformats.org/officeDocument/2006/relationships/hyperlink" Target="http://www.cl.ntu.edu.tw/people/bio.php?PID=67" TargetMode="External"/><Relationship Id="rId552" Type="http://schemas.openxmlformats.org/officeDocument/2006/relationships/hyperlink" Target="http://languagecenter.web.nthu.edu.tw/files/11-1911-10196.php?Lang=en" TargetMode="External"/><Relationship Id="rId997" Type="http://schemas.openxmlformats.org/officeDocument/2006/relationships/hyperlink" Target="https://psy.nccu.edu.tw/people/bio.php?PID=59285" TargetMode="External"/><Relationship Id="rId191" Type="http://schemas.openxmlformats.org/officeDocument/2006/relationships/hyperlink" Target="http://www.lifescience.ntu.edu.tw/2016/faculty_RueiFengChen.html" TargetMode="External"/><Relationship Id="rId205" Type="http://schemas.openxmlformats.org/officeDocument/2006/relationships/hyperlink" Target="http://gpti.ntu.edu.tw/members/bio.php?PID=7" TargetMode="External"/><Relationship Id="rId412" Type="http://schemas.openxmlformats.org/officeDocument/2006/relationships/hyperlink" Target="http://www.coss.ntu.edu.tw/zh_tw/8/%E5%91%A8-%E5%98%89%E8%BE%B0-44329033" TargetMode="External"/><Relationship Id="rId857" Type="http://schemas.openxmlformats.org/officeDocument/2006/relationships/hyperlink" Target="http://sites.ncku.edu.tw/NCKU_PSSC_24/people/bio.php?PID=9" TargetMode="External"/><Relationship Id="rId1042" Type="http://schemas.openxmlformats.org/officeDocument/2006/relationships/hyperlink" Target="https://commerce.nccu.edu.tw/zh_tw/faculty/faculty_directory_byname/%E5%BC%B5-%E5%85%83%E6%99%A8-61839636" TargetMode="External"/><Relationship Id="rId289" Type="http://schemas.openxmlformats.org/officeDocument/2006/relationships/hyperlink" Target="http://www.ee.ntu.edu.tw/profile1?teacher_id=943010&amp;p=3" TargetMode="External"/><Relationship Id="rId496" Type="http://schemas.openxmlformats.org/officeDocument/2006/relationships/hyperlink" Target="http://hr.mgt.ncu.edu.tw/Mteacher/teacher_wenjeng.php" TargetMode="External"/><Relationship Id="rId717" Type="http://schemas.openxmlformats.org/officeDocument/2006/relationships/hyperlink" Target="http://www.mp.ncku.edu.tw/files/13-1329-96082.php" TargetMode="External"/><Relationship Id="rId924" Type="http://schemas.openxmlformats.org/officeDocument/2006/relationships/hyperlink" Target="http://www.tcm.ncku.edu.tw/people/bio.php?PID=22" TargetMode="External"/><Relationship Id="rId53" Type="http://schemas.openxmlformats.org/officeDocument/2006/relationships/hyperlink" Target="http://www.ess.nthu.edu.tw/files/14-1163-51598,r3398-1.php?Lang=zh-tw" TargetMode="External"/><Relationship Id="rId149" Type="http://schemas.openxmlformats.org/officeDocument/2006/relationships/hyperlink" Target="http://www.bm.nsysu.edu.tw/files/11-1099-12949.php" TargetMode="External"/><Relationship Id="rId356" Type="http://schemas.openxmlformats.org/officeDocument/2006/relationships/hyperlink" Target="http://ah.ntu.edu.tw/web/Teacher!one.action?tid=62" TargetMode="External"/><Relationship Id="rId563" Type="http://schemas.openxmlformats.org/officeDocument/2006/relationships/hyperlink" Target="http://pinklab.art.nhcue.edu.tw/Beatrice_Chiang/profile.htm" TargetMode="External"/><Relationship Id="rId770" Type="http://schemas.openxmlformats.org/officeDocument/2006/relationships/hyperlink" Target="https://researchoutput.ncku.edu.tw/zh/persons/yu-ching-lin" TargetMode="External"/><Relationship Id="rId216" Type="http://schemas.openxmlformats.org/officeDocument/2006/relationships/hyperlink" Target="http://www.as.ntu.edu.tw/index.php/stafflist/teacher/item/66-hmhung.html" TargetMode="External"/><Relationship Id="rId423" Type="http://schemas.openxmlformats.org/officeDocument/2006/relationships/hyperlink" Target="http://ce.cgu.edu.tw/files/11-1048-2747.php" TargetMode="External"/><Relationship Id="rId868" Type="http://schemas.openxmlformats.org/officeDocument/2006/relationships/hyperlink" Target="https://www.ee.ncku.edu.tw/subpage_div/teacher_new_2/index2.php?teacher_id=140" TargetMode="External"/><Relationship Id="rId1053" Type="http://schemas.openxmlformats.org/officeDocument/2006/relationships/hyperlink" Target="https://slavic.nccu.edu.tw/people/bio.php?PID=57557" TargetMode="External"/><Relationship Id="rId630" Type="http://schemas.openxmlformats.org/officeDocument/2006/relationships/hyperlink" Target="https://mech.stust.edu.tw/Sysid/mech/web-tec/Chung-Chun_Wu.htm" TargetMode="External"/><Relationship Id="rId728" Type="http://schemas.openxmlformats.org/officeDocument/2006/relationships/hyperlink" Target="http://bgc004.web.ncku.edu.tw/files/13-1417-170680.php?Lang=zh-tw" TargetMode="External"/><Relationship Id="rId935" Type="http://schemas.openxmlformats.org/officeDocument/2006/relationships/hyperlink" Target="http://www.flld.ncku.edu.tw/main.php?mod=teacher&amp;func=show_teacher&amp;teapro_id=5" TargetMode="External"/><Relationship Id="rId64" Type="http://schemas.openxmlformats.org/officeDocument/2006/relationships/hyperlink" Target="http://peo.nthu.edu.tw/faculty/faculty02_linkc.php" TargetMode="External"/><Relationship Id="rId367" Type="http://schemas.openxmlformats.org/officeDocument/2006/relationships/hyperlink" Target="http://www.forex.ntu.edu.tw/people/bio.php?PID=70" TargetMode="External"/><Relationship Id="rId574" Type="http://schemas.openxmlformats.org/officeDocument/2006/relationships/hyperlink" Target="http://clls.web2.nhcue.edu.tw/files/15-1027-10440,c16-1.php?Lang=zh-tw" TargetMode="External"/><Relationship Id="rId1120" Type="http://schemas.openxmlformats.org/officeDocument/2006/relationships/hyperlink" Target="http://www.ev.nchu.edu.tw/wb_professor02.asp?c=1&amp;u=21" TargetMode="External"/><Relationship Id="rId227" Type="http://schemas.openxmlformats.org/officeDocument/2006/relationships/hyperlink" Target="https://www.phys.ntu.edu.tw/member/main1.aspx?mem_id=196" TargetMode="External"/><Relationship Id="rId781" Type="http://schemas.openxmlformats.org/officeDocument/2006/relationships/hyperlink" Target="http://www.me.ncku.edu.tw/tw/content/%E9%82%B1%E9%A1%AF%E5%A0%82" TargetMode="External"/><Relationship Id="rId879" Type="http://schemas.openxmlformats.org/officeDocument/2006/relationships/hyperlink" Target="https://researchoutput.ncku.edu.tw/zh/persons/liang-ming-whang" TargetMode="External"/><Relationship Id="rId434" Type="http://schemas.openxmlformats.org/officeDocument/2006/relationships/hyperlink" Target="https://www1.cgmh.org.tw/intr/intr2/c3s000/research/y51.html" TargetMode="External"/><Relationship Id="rId641" Type="http://schemas.openxmlformats.org/officeDocument/2006/relationships/hyperlink" Target="http://60.249.146.216/CFST/Main/View_Teacher.aspx?Teacher_ID=T0000015" TargetMode="External"/><Relationship Id="rId739" Type="http://schemas.openxmlformats.org/officeDocument/2006/relationships/hyperlink" Target="http://ped.hosp.ncku.edu.tw/%E6%9D%9C%E4%BC%8A%E8%8A%B3%E9%86%AB%E5%B8%AB.htm" TargetMode="External"/><Relationship Id="rId1064" Type="http://schemas.openxmlformats.org/officeDocument/2006/relationships/hyperlink" Target="https://comm.nccu.edu.tw/zh_tw/member/faculties/%E5%AD%AB-%E7%A7%80%E8%95%99-68145998" TargetMode="External"/><Relationship Id="rId280" Type="http://schemas.openxmlformats.org/officeDocument/2006/relationships/hyperlink" Target="http://epm.ntu.edu.tw/zh_tw/A_about/1/%E6%9E%97%E8%8F%80%E4%BF%9E-Wan-Yu-Lin-79316567" TargetMode="External"/><Relationship Id="rId501" Type="http://schemas.openxmlformats.org/officeDocument/2006/relationships/hyperlink" Target="http://ec.mgt.ncu.edu.tw/professor/paochih.html" TargetMode="External"/><Relationship Id="rId946" Type="http://schemas.openxmlformats.org/officeDocument/2006/relationships/hyperlink" Target="https://www.ee.ncku.edu.tw/subpage_div/teacher_new_2/index2.php?teacher_id=163" TargetMode="External"/><Relationship Id="rId75" Type="http://schemas.openxmlformats.org/officeDocument/2006/relationships/hyperlink" Target="http://www.kokhwa.tw/page3.asp" TargetMode="External"/><Relationship Id="rId140" Type="http://schemas.openxmlformats.org/officeDocument/2006/relationships/hyperlink" Target="http://math.nsysu.edu.tw/files/14-1087-10849,r2845-1.php?Lang=zh-tw" TargetMode="External"/><Relationship Id="rId378" Type="http://schemas.openxmlformats.org/officeDocument/2006/relationships/hyperlink" Target="http://www2.fo.ntu.edu.tw/people/bio.php?PID=24" TargetMode="External"/><Relationship Id="rId585" Type="http://schemas.openxmlformats.org/officeDocument/2006/relationships/hyperlink" Target="http://www.gdece.nhcue.edu.tw/people/bio.php?PID=47" TargetMode="External"/><Relationship Id="rId792" Type="http://schemas.openxmlformats.org/officeDocument/2006/relationships/hyperlink" Target="http://www.tcm.ncku.edu.tw/people/bio.php?PID=12" TargetMode="External"/><Relationship Id="rId806" Type="http://schemas.openxmlformats.org/officeDocument/2006/relationships/hyperlink" Target="https://researchoutput.ncku.edu.tw/zh/persons/mei-hua-kao" TargetMode="External"/><Relationship Id="rId6" Type="http://schemas.openxmlformats.org/officeDocument/2006/relationships/hyperlink" Target="http://www.gdece.nhcue.edu.tw/people/bio.php?PID=16" TargetMode="External"/><Relationship Id="rId238" Type="http://schemas.openxmlformats.org/officeDocument/2006/relationships/hyperlink" Target="http://www.management.ntu.edu.tw/faculty/teacher/sn/128" TargetMode="External"/><Relationship Id="rId445" Type="http://schemas.openxmlformats.org/officeDocument/2006/relationships/hyperlink" Target="http://pt.cgu.edu.tw/ezfiles/32/1032/img/pslin.htm" TargetMode="External"/><Relationship Id="rId652" Type="http://schemas.openxmlformats.org/officeDocument/2006/relationships/hyperlink" Target="http://120.126.192.137/teach/teach.php?teacher=NDY0MDFf5p2O5reR6I%2Bv" TargetMode="External"/><Relationship Id="rId1075" Type="http://schemas.openxmlformats.org/officeDocument/2006/relationships/hyperlink" Target="http://www.ce.nchu.edu.tw/mo_teacher02.asp?tno=26" TargetMode="External"/><Relationship Id="rId291" Type="http://schemas.openxmlformats.org/officeDocument/2006/relationships/hyperlink" Target="http://www.agron.ntu.edu.tw/people/bio.php?PID=9" TargetMode="External"/><Relationship Id="rId305" Type="http://schemas.openxmlformats.org/officeDocument/2006/relationships/hyperlink" Target="http://www.ee.ntu.edu.tw/profile1?teacher_id=021223&amp;p=3" TargetMode="External"/><Relationship Id="rId512" Type="http://schemas.openxmlformats.org/officeDocument/2006/relationships/hyperlink" Target="http://www.soc.nthu.edu.tw/people/bio.php?PID=11" TargetMode="External"/><Relationship Id="rId957" Type="http://schemas.openxmlformats.org/officeDocument/2006/relationships/hyperlink" Target="http://www.dps.ncku.edu.tw/people/bio.php?PID=46" TargetMode="External"/><Relationship Id="rId86" Type="http://schemas.openxmlformats.org/officeDocument/2006/relationships/hyperlink" Target="http://iee.nsysu.edu.tw/files/11-1094-2719-1.php?Lang=zh-tw" TargetMode="External"/><Relationship Id="rId151" Type="http://schemas.openxmlformats.org/officeDocument/2006/relationships/hyperlink" Target="http://www.bm.nsysu.edu.tw/files/11-1099-4738.php" TargetMode="External"/><Relationship Id="rId389" Type="http://schemas.openxmlformats.org/officeDocument/2006/relationships/hyperlink" Target="http://www.forex.ntu.edu.tw/people/bio.php?PID=82" TargetMode="External"/><Relationship Id="rId596" Type="http://schemas.openxmlformats.org/officeDocument/2006/relationships/hyperlink" Target="http://www.che.nthu.edu.tw/members/bio.php?PID=26" TargetMode="External"/><Relationship Id="rId817" Type="http://schemas.openxmlformats.org/officeDocument/2006/relationships/hyperlink" Target="https://www.ee.ncku.edu.tw/subpage_div/teacher_new_2/index2.php?teacher_id=71" TargetMode="External"/><Relationship Id="rId1002" Type="http://schemas.openxmlformats.org/officeDocument/2006/relationships/hyperlink" Target="https://tailit.nccu.edu.tw/people/bio.php?PID=51592" TargetMode="External"/><Relationship Id="rId249" Type="http://schemas.openxmlformats.org/officeDocument/2006/relationships/hyperlink" Target="http://www.coss.ntu.edu.tw/zh_tw/AboutCOSS/FacultyDirectory/%E6%9D%8E-%E7%A2%A7%E6%B6%B5-14114397" TargetMode="External"/><Relationship Id="rId456" Type="http://schemas.openxmlformats.org/officeDocument/2006/relationships/hyperlink" Target="http://mip.cgu.edu.tw/files/11-1035-3236.php" TargetMode="External"/><Relationship Id="rId663" Type="http://schemas.openxmlformats.org/officeDocument/2006/relationships/hyperlink" Target="http://www.ntpu.edu.tw/up/?p=372&amp;lang=zh-tw" TargetMode="External"/><Relationship Id="rId870" Type="http://schemas.openxmlformats.org/officeDocument/2006/relationships/hyperlink" Target="http://www.geomatics.ncku.edu.tw/member.php?id=5&amp;tpl=6" TargetMode="External"/><Relationship Id="rId1086" Type="http://schemas.openxmlformats.org/officeDocument/2006/relationships/hyperlink" Target="http://lifes.nchu.edu.tw/wb_teacher02.asp?url=132&amp;cno=1&amp;tno=27" TargetMode="External"/><Relationship Id="rId13" Type="http://schemas.openxmlformats.org/officeDocument/2006/relationships/hyperlink" Target="http://art.nhcue.edu.tw/about/CV/yclu_CV.pdf" TargetMode="External"/><Relationship Id="rId109" Type="http://schemas.openxmlformats.org/officeDocument/2006/relationships/hyperlink" Target="http://www.chinese.nsysu.edu.tw/people/bio.php?PID=29" TargetMode="External"/><Relationship Id="rId316" Type="http://schemas.openxmlformats.org/officeDocument/2006/relationships/hyperlink" Target="http://ah.ntu.edu.tw/web/Teacher!one.action?tid=2889" TargetMode="External"/><Relationship Id="rId523" Type="http://schemas.openxmlformats.org/officeDocument/2006/relationships/hyperlink" Target="http://cge.gec.nthu.edu.tw/adjunct/lee0315.html" TargetMode="External"/><Relationship Id="rId968" Type="http://schemas.openxmlformats.org/officeDocument/2006/relationships/hyperlink" Target="https://comm.nccu.edu.tw/zh_tw/member/faculties/%E6%96%B9-%E5%BF%B5%E8%90%B1-57559048" TargetMode="External"/><Relationship Id="rId97" Type="http://schemas.openxmlformats.org/officeDocument/2006/relationships/hyperlink" Target="http://mem.nsysu.edu.tw/files/11-1090-7157-1.php" TargetMode="External"/><Relationship Id="rId730" Type="http://schemas.openxmlformats.org/officeDocument/2006/relationships/hyperlink" Target="http://www.up.ncku.edu.tw/chinese/_teacher/Tzu-Chang%20Lee.htm" TargetMode="External"/><Relationship Id="rId828" Type="http://schemas.openxmlformats.org/officeDocument/2006/relationships/hyperlink" Target="https://researchoutput.ncku.edu.tw/zh/persons/keng-fu-hsu" TargetMode="External"/><Relationship Id="rId1013" Type="http://schemas.openxmlformats.org/officeDocument/2006/relationships/hyperlink" Target="https://ba.nccu.edu.tw/zh_tw/faculty/%E5%B7%AB-%E7%AB%8B%E5%AE%87-49830397" TargetMode="External"/><Relationship Id="rId162" Type="http://schemas.openxmlformats.org/officeDocument/2006/relationships/hyperlink" Target="http://www.vm.ntu.edu.tw/DVM/teachers1/teacher39.html" TargetMode="External"/><Relationship Id="rId467" Type="http://schemas.openxmlformats.org/officeDocument/2006/relationships/hyperlink" Target="https://www1.cgmh.org.tw/intr/intr2/c3s000/research/educate1.html" TargetMode="External"/><Relationship Id="rId1097" Type="http://schemas.openxmlformats.org/officeDocument/2006/relationships/hyperlink" Target="http://gioip.nchu.edu.tw/people/bio.php?PID=392" TargetMode="External"/><Relationship Id="rId674" Type="http://schemas.openxmlformats.org/officeDocument/2006/relationships/hyperlink" Target="http://finc.ntpu.edu.tw/teacher/4" TargetMode="External"/><Relationship Id="rId881" Type="http://schemas.openxmlformats.org/officeDocument/2006/relationships/hyperlink" Target="http://www.math.ncku.edu.tw/people/faculty.php?member=pyhuang" TargetMode="External"/><Relationship Id="rId979" Type="http://schemas.openxmlformats.org/officeDocument/2006/relationships/hyperlink" Target="https://history.nccu.edu.tw/people/bio.php?PID=59325" TargetMode="External"/><Relationship Id="rId24" Type="http://schemas.openxmlformats.org/officeDocument/2006/relationships/hyperlink" Target="http://clc.web.nthu.edu.tw/files/16-1149-81716.php?Lang=zh-tw" TargetMode="External"/><Relationship Id="rId327" Type="http://schemas.openxmlformats.org/officeDocument/2006/relationships/hyperlink" Target="http://www.law.ntu.edu.tw/index.php/%E8%AA%8D%E8%AD%98%E6%9C%AC%E9%99%A2/%E6%9C%AC%E9%99%A2%E5%B8%AB%E8%B3%87/item/243-%E7%8E%8B%E7%9A%87%E7%8E%89" TargetMode="External"/><Relationship Id="rId534" Type="http://schemas.openxmlformats.org/officeDocument/2006/relationships/hyperlink" Target="http://www.ess.nthu.edu.tw/files/14-1163-14623,r1665-1.php" TargetMode="External"/><Relationship Id="rId741" Type="http://schemas.openxmlformats.org/officeDocument/2006/relationships/hyperlink" Target="http://www.arch.ncku.edu.tw/node/67" TargetMode="External"/><Relationship Id="rId839" Type="http://schemas.openxmlformats.org/officeDocument/2006/relationships/hyperlink" Target="https://caslab.ee.ncku.edu.tw/dokuwiki/member:advisor" TargetMode="External"/><Relationship Id="rId173" Type="http://schemas.openxmlformats.org/officeDocument/2006/relationships/hyperlink" Target="http://www.management.ntu.edu.tw/Acc/faculty/teacher/sn/148" TargetMode="External"/><Relationship Id="rId380" Type="http://schemas.openxmlformats.org/officeDocument/2006/relationships/hyperlink" Target="http://www3.math.ntu.edu.tw/people/bio.php?PID=43" TargetMode="External"/><Relationship Id="rId601" Type="http://schemas.openxmlformats.org/officeDocument/2006/relationships/hyperlink" Target="http://www.math.nthu.edu.tw/people/bio.php?PID=9" TargetMode="External"/><Relationship Id="rId1024" Type="http://schemas.openxmlformats.org/officeDocument/2006/relationships/hyperlink" Target="http://www.law.nccu.edu.tw/people/bio.php?PID=51" TargetMode="External"/><Relationship Id="rId240" Type="http://schemas.openxmlformats.org/officeDocument/2006/relationships/hyperlink" Target="http://ah.ntu.edu.tw/web/Teacher!one.action?tid=278&amp;depno=T01" TargetMode="External"/><Relationship Id="rId478" Type="http://schemas.openxmlformats.org/officeDocument/2006/relationships/hyperlink" Target="https://www.me.ncu.edu.tw/Faculty/faculty-more.php?id=24" TargetMode="External"/><Relationship Id="rId685" Type="http://schemas.openxmlformats.org/officeDocument/2006/relationships/hyperlink" Target="http://lms.ntpu.edu.tw/blog.php?user=59500703&amp;f=portfolio" TargetMode="External"/><Relationship Id="rId892" Type="http://schemas.openxmlformats.org/officeDocument/2006/relationships/hyperlink" Target="http://w3.sname.ncku.edu.tw/main.php?mod=teacher&amp;func=show_teacher&amp;teapro_id=12" TargetMode="External"/><Relationship Id="rId906" Type="http://schemas.openxmlformats.org/officeDocument/2006/relationships/hyperlink" Target="http://www.management.ntu.edu.tw/faculty/teacher/sn/292" TargetMode="External"/><Relationship Id="rId35" Type="http://schemas.openxmlformats.org/officeDocument/2006/relationships/hyperlink" Target="http://languagecenter.web.nthu.edu.tw/files/11-1911-10196.php?Lang=en" TargetMode="External"/><Relationship Id="rId100" Type="http://schemas.openxmlformats.org/officeDocument/2006/relationships/hyperlink" Target="http://www.zephyr.nsysu.edu.tw/people/bio.php?PID=7" TargetMode="External"/><Relationship Id="rId338" Type="http://schemas.openxmlformats.org/officeDocument/2006/relationships/hyperlink" Target="http://www.ee.ntu.edu.tw/profile1?teacher_id=102002&amp;p=3" TargetMode="External"/><Relationship Id="rId545" Type="http://schemas.openxmlformats.org/officeDocument/2006/relationships/hyperlink" Target="http://www.bmes.nthu.edu.tw/people/bio.php?PID=23" TargetMode="External"/><Relationship Id="rId752" Type="http://schemas.openxmlformats.org/officeDocument/2006/relationships/hyperlink" Target="http://www.pehl.ncku.edu.tw/files/11-1313-13409.php?Lang=zh-tw" TargetMode="External"/><Relationship Id="rId184" Type="http://schemas.openxmlformats.org/officeDocument/2006/relationships/hyperlink" Target="http://www.management.ntu.edu.tw/Acc/faculty/teacher/sn/261" TargetMode="External"/><Relationship Id="rId391" Type="http://schemas.openxmlformats.org/officeDocument/2006/relationships/hyperlink" Target="http://www.cl.ntu.edu.tw/people/bio.php?PID=63" TargetMode="External"/><Relationship Id="rId405" Type="http://schemas.openxmlformats.org/officeDocument/2006/relationships/hyperlink" Target="https://www.phys.ntu.edu.tw/member/main1.aspx?mem_id=66" TargetMode="External"/><Relationship Id="rId612" Type="http://schemas.openxmlformats.org/officeDocument/2006/relationships/hyperlink" Target="https://homepage.ntust.edu.tw/wjhuang/" TargetMode="External"/><Relationship Id="rId1035" Type="http://schemas.openxmlformats.org/officeDocument/2006/relationships/hyperlink" Target="https://english.nccu.edu.tw/people/bio.php?PID=45" TargetMode="External"/><Relationship Id="rId251" Type="http://schemas.openxmlformats.org/officeDocument/2006/relationships/hyperlink" Target="http://www.lifescience.ntu.edu.tw/2016/faculty_FenMingLee.html" TargetMode="External"/><Relationship Id="rId489" Type="http://schemas.openxmlformats.org/officeDocument/2006/relationships/hyperlink" Target="http://www.math.ncu.edu.tw/math/people/teachers/teacher_intro.php?user_id=yu" TargetMode="External"/><Relationship Id="rId696" Type="http://schemas.openxmlformats.org/officeDocument/2006/relationships/hyperlink" Target="https://www.bio.ncku.edu.tw/%E7%94%9F%E7%89%A9%E9%86%AB%E5%AD%B8%E7%B5%84/%E7%8E%8B%E6%B5%A9%E6%96%87-%E5%89%AF%E6%95%99%E6%8E%88" TargetMode="External"/><Relationship Id="rId917" Type="http://schemas.openxmlformats.org/officeDocument/2006/relationships/hyperlink" Target="http://www.ch.ncku.edu.tw/people/bio.php?PID=16" TargetMode="External"/><Relationship Id="rId1102" Type="http://schemas.openxmlformats.org/officeDocument/2006/relationships/hyperlink" Target="http://www.bpbim.nchu.edu.tw/member_detail.php?Key=38" TargetMode="External"/><Relationship Id="rId46" Type="http://schemas.openxmlformats.org/officeDocument/2006/relationships/hyperlink" Target="http://ilst.web.nthu.edu.tw/files/13-1082-111762.php" TargetMode="External"/><Relationship Id="rId349" Type="http://schemas.openxmlformats.org/officeDocument/2006/relationships/hyperlink" Target="http://ah.ntu.edu.tw/web/Teacher!one.action?tid=298" TargetMode="External"/><Relationship Id="rId556" Type="http://schemas.openxmlformats.org/officeDocument/2006/relationships/hyperlink" Target="http://web.cs.nthu.edu.tw/files/14-1015-4510,r429-1.php" TargetMode="External"/><Relationship Id="rId763" Type="http://schemas.openxmlformats.org/officeDocument/2006/relationships/hyperlink" Target="http://parasite.med.ncku.edu.tw/files/11-1369-14191.php" TargetMode="External"/><Relationship Id="rId111" Type="http://schemas.openxmlformats.org/officeDocument/2006/relationships/hyperlink" Target="http://www.zephyr.nsysu.edu.tw/people/bio.php?PID=23" TargetMode="External"/><Relationship Id="rId195" Type="http://schemas.openxmlformats.org/officeDocument/2006/relationships/hyperlink" Target="http://www.law.ntu.edu.tw/index.php/%E8%AA%8D%E8%AD%98%E6%9C%AC%E9%99%A2/%E6%9C%AC%E9%99%A2%E5%B8%AB%E8%B3%87/item/217-%E9%99%B3%E7%91%8B%E4%BD%91" TargetMode="External"/><Relationship Id="rId209" Type="http://schemas.openxmlformats.org/officeDocument/2006/relationships/hyperlink" Target="http://ah.ntu.edu.tw/web/Teacher!one.action?tid=464&amp;depno=P10" TargetMode="External"/><Relationship Id="rId416" Type="http://schemas.openxmlformats.org/officeDocument/2006/relationships/hyperlink" Target="https://management.ntu.edu.tw/BA/faculty/teacher/sn/35" TargetMode="External"/><Relationship Id="rId970" Type="http://schemas.openxmlformats.org/officeDocument/2006/relationships/hyperlink" Target="https://commerce.nccu.edu.tw/zh_tw/faculty/faculty_directory_byname/%E7%8E%8B-%E6%96%87%E8%8B%B1-79065304" TargetMode="External"/><Relationship Id="rId1046" Type="http://schemas.openxmlformats.org/officeDocument/2006/relationships/hyperlink" Target="https://ib.nccu.edu.tw/zh_tw/Members/%E9%82%B1-%E5%BF%97%E8%81%96-68643318" TargetMode="External"/><Relationship Id="rId623" Type="http://schemas.openxmlformats.org/officeDocument/2006/relationships/hyperlink" Target="http://ecewww.niu.edu.tw/zh_tw/Members/Members1/%E5%BC%B5-%E4%BB%8B%E4%BB%81-%E7%A0%94%E7%A9%B6%E8%88%87%E8%91%97%E4%BD%9C-89454518" TargetMode="External"/><Relationship Id="rId830" Type="http://schemas.openxmlformats.org/officeDocument/2006/relationships/hyperlink" Target="http://www.math.ncku.edu.tw/people/faculty.php?member=rlsheu" TargetMode="External"/><Relationship Id="rId928" Type="http://schemas.openxmlformats.org/officeDocument/2006/relationships/hyperlink" Target="http://www.csie.ncku.edu.tw/ncku_csie/depmember/teacherdetail/id/37" TargetMode="External"/><Relationship Id="rId57" Type="http://schemas.openxmlformats.org/officeDocument/2006/relationships/hyperlink" Target="http://language.web.nthu.edu.tw/files/15-1089-4709,c1147-1.php" TargetMode="External"/><Relationship Id="rId262" Type="http://schemas.openxmlformats.org/officeDocument/2006/relationships/hyperlink" Target="http://ah.ntu.edu.tw/web/Teacher!one.action?tid=63" TargetMode="External"/><Relationship Id="rId567" Type="http://schemas.openxmlformats.org/officeDocument/2006/relationships/hyperlink" Target="http://art.nhcue.edu.tw/about/introduce.html" TargetMode="External"/><Relationship Id="rId1113" Type="http://schemas.openxmlformats.org/officeDocument/2006/relationships/hyperlink" Target="http://www.me.nchu.edu.tw/teacher/kjfann.htm" TargetMode="External"/><Relationship Id="rId122" Type="http://schemas.openxmlformats.org/officeDocument/2006/relationships/hyperlink" Target="http://e36.nsysu.edu.tw/files/13-1113-27821.php?Lang=zh-tw" TargetMode="External"/><Relationship Id="rId774" Type="http://schemas.openxmlformats.org/officeDocument/2006/relationships/hyperlink" Target="https://www.ee.ncku.edu.tw/subpage_div/teacher_new_2/index2.php?teacher_id=43" TargetMode="External"/><Relationship Id="rId981" Type="http://schemas.openxmlformats.org/officeDocument/2006/relationships/hyperlink" Target="https://chinese.nccu.edu.tw/people/bio.php?PID=80898" TargetMode="External"/><Relationship Id="rId1057" Type="http://schemas.openxmlformats.org/officeDocument/2006/relationships/hyperlink" Target="https://comm.nccu.edu.tw/zh_tw/member/faculties/%E7%9B%A7-%E9%9D%9E%E6%98%93-36818380" TargetMode="External"/><Relationship Id="rId427" Type="http://schemas.openxmlformats.org/officeDocument/2006/relationships/hyperlink" Target="http://elec.cgu.edu.tw/files/15-1049-640,c236-1.php?Lang=zh-tw" TargetMode="External"/><Relationship Id="rId634" Type="http://schemas.openxmlformats.org/officeDocument/2006/relationships/hyperlink" Target="http://ae100.chihlee.edu.tw/files/11-1024-135.php" TargetMode="External"/><Relationship Id="rId841" Type="http://schemas.openxmlformats.org/officeDocument/2006/relationships/hyperlink" Target="https://researchoutput.ncku.edu.tw/zh/persons/wen-sung-chen" TargetMode="External"/><Relationship Id="rId273" Type="http://schemas.openxmlformats.org/officeDocument/2006/relationships/hyperlink" Target="http://www.coss.ntu.edu.tw/zh_tw/8/%E6%9E%97-%E9%BA%97%E9%9B%B2-54990527" TargetMode="External"/><Relationship Id="rId480" Type="http://schemas.openxmlformats.org/officeDocument/2006/relationships/hyperlink" Target="http://www.chinese.ncu.edu.tw/people/bio.php?PID=36" TargetMode="External"/><Relationship Id="rId701" Type="http://schemas.openxmlformats.org/officeDocument/2006/relationships/hyperlink" Target="https://researchoutput.ncku.edu.tw/zh/persons/yu-lin-wang" TargetMode="External"/><Relationship Id="rId939" Type="http://schemas.openxmlformats.org/officeDocument/2006/relationships/hyperlink" Target="http://icmmed.ncku.edu.tw/files/11-1341-11026-1.php?Lang=zh-tw" TargetMode="External"/><Relationship Id="rId68" Type="http://schemas.openxmlformats.org/officeDocument/2006/relationships/hyperlink" Target="http://peo.nthu.edu.tw/faculty/faculty02_wudc.php" TargetMode="External"/><Relationship Id="rId133" Type="http://schemas.openxmlformats.org/officeDocument/2006/relationships/hyperlink" Target="http://biology.nsysu.edu.tw/files/14-1086-15369,r376-1.php?Lang=zh-tw" TargetMode="External"/><Relationship Id="rId340" Type="http://schemas.openxmlformats.org/officeDocument/2006/relationships/hyperlink" Target="http://www.ee.ntu.edu.tw/profile1?teacher_id=901161&amp;p=3" TargetMode="External"/><Relationship Id="rId578" Type="http://schemas.openxmlformats.org/officeDocument/2006/relationships/hyperlink" Target="https://sites.google.com/site/abundantcharactergraceliou/test" TargetMode="External"/><Relationship Id="rId785" Type="http://schemas.openxmlformats.org/officeDocument/2006/relationships/hyperlink" Target="http://dbbs.ncku.edu.tw/files/13-1384-130918.php?Lang=zh-tw" TargetMode="External"/><Relationship Id="rId992" Type="http://schemas.openxmlformats.org/officeDocument/2006/relationships/hyperlink" Target="https://chinese.nccu.edu.tw/people/bio.php?PID=57223" TargetMode="External"/><Relationship Id="rId200" Type="http://schemas.openxmlformats.org/officeDocument/2006/relationships/hyperlink" Target="http://www.esoe.ntu.edu.tw/zh_tw/members/%E9%99%B3-%E6%98%AD%E5%AE%8F-19761312" TargetMode="External"/><Relationship Id="rId438" Type="http://schemas.openxmlformats.org/officeDocument/2006/relationships/hyperlink" Target="http://id.cgu.edu.tw/files/15-1054-5057,c276-1.php?Lang=zh-tw" TargetMode="External"/><Relationship Id="rId645" Type="http://schemas.openxmlformats.org/officeDocument/2006/relationships/hyperlink" Target="https://history.ntpu.edu.tw/?p=2272" TargetMode="External"/><Relationship Id="rId852" Type="http://schemas.openxmlformats.org/officeDocument/2006/relationships/hyperlink" Target="https://researchoutput.ncku.edu.tw/zh/persons/jian-shiuh-chen" TargetMode="External"/><Relationship Id="rId1068" Type="http://schemas.openxmlformats.org/officeDocument/2006/relationships/hyperlink" Target="http://www.math.nccu.edu.tw/people/bio.php?PID=58929" TargetMode="External"/><Relationship Id="rId284" Type="http://schemas.openxmlformats.org/officeDocument/2006/relationships/hyperlink" Target="http://www.che.ntu.edu.tw/ntuche/cht/prof_detail.php?id=20" TargetMode="External"/><Relationship Id="rId491" Type="http://schemas.openxmlformats.org/officeDocument/2006/relationships/hyperlink" Target="http://mwnl.ce.ncu.edu.tw/index.php/members" TargetMode="External"/><Relationship Id="rId505" Type="http://schemas.openxmlformats.org/officeDocument/2006/relationships/hyperlink" Target="http://nthur.lib.nthu.edu.tw:8080/teacher/teacher.php?ID=2030118" TargetMode="External"/><Relationship Id="rId712" Type="http://schemas.openxmlformats.org/officeDocument/2006/relationships/hyperlink" Target="https://researchoutput.ncku.edu.tw/zh/persons/fan-huai-chu" TargetMode="External"/><Relationship Id="rId79" Type="http://schemas.openxmlformats.org/officeDocument/2006/relationships/hyperlink" Target="http://www.mse.nthu.edu.tw/people/bio.php?PID=45" TargetMode="External"/><Relationship Id="rId144" Type="http://schemas.openxmlformats.org/officeDocument/2006/relationships/hyperlink" Target="http://www.general.nsysu.edu.tw/html/profile/04_tsung_cheng_lin.html" TargetMode="External"/><Relationship Id="rId589" Type="http://schemas.openxmlformats.org/officeDocument/2006/relationships/hyperlink" Target="http://phys.web.nthu.edu.tw/files/14-1275-58828,r3581-1.php?Lang=zh-tw" TargetMode="External"/><Relationship Id="rId796" Type="http://schemas.openxmlformats.org/officeDocument/2006/relationships/hyperlink" Target="http://www.es.ncku.edu.tw/esncku/zh/page.teacher.query.action?id=14" TargetMode="External"/><Relationship Id="rId351" Type="http://schemas.openxmlformats.org/officeDocument/2006/relationships/hyperlink" Target="http://www.me.ntu.edu.tw/main.php?mod=adv_custom_page&amp;func=show_page&amp;site_id=0&amp;page_id=174" TargetMode="External"/><Relationship Id="rId449" Type="http://schemas.openxmlformats.org/officeDocument/2006/relationships/hyperlink" Target="http://gibms.cgu.edu.tw/files/15-1041-7686,c1909-1.php" TargetMode="External"/><Relationship Id="rId656" Type="http://schemas.openxmlformats.org/officeDocument/2006/relationships/hyperlink" Target="http://finc.ntpu.edu.tw/teacher/19" TargetMode="External"/><Relationship Id="rId863" Type="http://schemas.openxmlformats.org/officeDocument/2006/relationships/hyperlink" Target="http://www.stat.ncku.edu.tw/UserFunc/ProfData/UserShowProfessor.asp?pid=10002011" TargetMode="External"/><Relationship Id="rId1079" Type="http://schemas.openxmlformats.org/officeDocument/2006/relationships/hyperlink" Target="http://chinese.nchu.edu.tw/people/bio.php?PID=103" TargetMode="External"/><Relationship Id="rId211" Type="http://schemas.openxmlformats.org/officeDocument/2006/relationships/hyperlink" Target="http://www.mse.ntu.edu.tw/index.php?option=com_zoo&amp;task=item&amp;item_id=32&amp;Itemid=900&amp;lang=tw" TargetMode="External"/><Relationship Id="rId295" Type="http://schemas.openxmlformats.org/officeDocument/2006/relationships/hyperlink" Target="http://ah.ntu.edu.tw/web/Teacher!one.action?tid=337" TargetMode="External"/><Relationship Id="rId309" Type="http://schemas.openxmlformats.org/officeDocument/2006/relationships/hyperlink" Target="http://www.bicd.ntu.edu.tw/zh_tw/members/1/4/%E9%82%B1-%E7%8E%89%E8%9F%AC-21997657" TargetMode="External"/><Relationship Id="rId516" Type="http://schemas.openxmlformats.org/officeDocument/2006/relationships/hyperlink" Target="http://languagecenter.web.nthu.edu.tw/files/11-1911-10196.php?Lang=en" TargetMode="External"/><Relationship Id="rId723" Type="http://schemas.openxmlformats.org/officeDocument/2006/relationships/hyperlink" Target="http://bec002.web.ncku.edu.tw/files/13-1337-114282-1.php" TargetMode="External"/><Relationship Id="rId930" Type="http://schemas.openxmlformats.org/officeDocument/2006/relationships/hyperlink" Target="https://researchoutput.ncku.edu.tw/zh/persons/kuo-sheng-cheng" TargetMode="External"/><Relationship Id="rId1006" Type="http://schemas.openxmlformats.org/officeDocument/2006/relationships/hyperlink" Target="https://flc.nccu.edu.tw/zh_tw/member/-%E5%B4%94%E6%AD%A3%E8%8A%B3-63455197" TargetMode="External"/><Relationship Id="rId155" Type="http://schemas.openxmlformats.org/officeDocument/2006/relationships/hyperlink" Target="https://jcfan.mis.nsysu.edu.tw/" TargetMode="External"/><Relationship Id="rId362" Type="http://schemas.openxmlformats.org/officeDocument/2006/relationships/hyperlink" Target="https://www.ch.ntu.edu.tw/faculty_ch/ccrhsu.html" TargetMode="External"/><Relationship Id="rId222" Type="http://schemas.openxmlformats.org/officeDocument/2006/relationships/hyperlink" Target="http://ah.ntu.edu.tw/web/Teacher!one.action?tid=159&amp;depno=S03" TargetMode="External"/><Relationship Id="rId667" Type="http://schemas.openxmlformats.org/officeDocument/2006/relationships/hyperlink" Target="http://finc.ntpu.edu.tw/teacher/27" TargetMode="External"/><Relationship Id="rId874" Type="http://schemas.openxmlformats.org/officeDocument/2006/relationships/hyperlink" Target="http://www.math.ncku.edu.tw/people/faculty.php?member=ycshu" TargetMode="External"/><Relationship Id="rId17" Type="http://schemas.openxmlformats.org/officeDocument/2006/relationships/hyperlink" Target="http://b30.web2.nhcue.edu.tw/files/15-1029-23784,c1177-1.php" TargetMode="External"/><Relationship Id="rId527" Type="http://schemas.openxmlformats.org/officeDocument/2006/relationships/hyperlink" Target="http://www.mse.nthu.edu.tw/people/bio.php?PID=41" TargetMode="External"/><Relationship Id="rId734" Type="http://schemas.openxmlformats.org/officeDocument/2006/relationships/hyperlink" Target="http://www.dps.ncku.edu.tw/people/bio.php?PID=43" TargetMode="External"/><Relationship Id="rId941" Type="http://schemas.openxmlformats.org/officeDocument/2006/relationships/hyperlink" Target="http://surgery.med.ncku.edu.tw/files/15-1379-128598,c15361-1.php?Lang=zh-tw" TargetMode="External"/><Relationship Id="rId70" Type="http://schemas.openxmlformats.org/officeDocument/2006/relationships/hyperlink" Target="http://languagecenter.web.nthu.edu.tw/files/11-1911-10196.php?Lang=en" TargetMode="External"/><Relationship Id="rId166" Type="http://schemas.openxmlformats.org/officeDocument/2006/relationships/hyperlink" Target="http://ah.ntu.edu.tw/web/Teacher!one.action?tid=587" TargetMode="External"/><Relationship Id="rId373" Type="http://schemas.openxmlformats.org/officeDocument/2006/relationships/hyperlink" Target="http://www.me.ntu.edu.tw/main.php?mod=adv_custom_page&amp;func=show_page&amp;site_id=0&amp;page_id=245" TargetMode="External"/><Relationship Id="rId580" Type="http://schemas.openxmlformats.org/officeDocument/2006/relationships/hyperlink" Target="http://www.gdece.nhcue.edu.tw/people/bio.php?PID=16" TargetMode="External"/><Relationship Id="rId801" Type="http://schemas.openxmlformats.org/officeDocument/2006/relationships/hyperlink" Target="http://www.iog.ncku.edu.tw/people/bio.php?PID=55" TargetMode="External"/><Relationship Id="rId1017" Type="http://schemas.openxmlformats.org/officeDocument/2006/relationships/hyperlink" Target="https://landeconomics.nccu.edu.tw/people/bio.php?PID=50259" TargetMode="External"/><Relationship Id="rId1" Type="http://schemas.openxmlformats.org/officeDocument/2006/relationships/hyperlink" Target="http://www.gdece.nhcue.edu.tw/people/bio.php?PID=47" TargetMode="External"/><Relationship Id="rId233" Type="http://schemas.openxmlformats.org/officeDocument/2006/relationships/hyperlink" Target="http://www.bime.ntu.edu.tw/zh_tw/member/faculty/%E9%BB%83-%E6%8C%AF%E5%BA%B7-77800004" TargetMode="External"/><Relationship Id="rId440" Type="http://schemas.openxmlformats.org/officeDocument/2006/relationships/hyperlink" Target="https://www1.cgmh.org.tw/intr/intr2/c3s000/research/chinesemed7.html" TargetMode="External"/><Relationship Id="rId678" Type="http://schemas.openxmlformats.org/officeDocument/2006/relationships/hyperlink" Target="http://www.rebe.ntpu.edu.tw/zh_tw/Members/%E5%8A%89-%E7%B6%AD%E7%9C%9F-60984947" TargetMode="External"/><Relationship Id="rId885" Type="http://schemas.openxmlformats.org/officeDocument/2006/relationships/hyperlink" Target="http://pe.acad.ncku.edu.tw/files/13-1059-85855.php" TargetMode="External"/><Relationship Id="rId1070" Type="http://schemas.openxmlformats.org/officeDocument/2006/relationships/hyperlink" Target="http://www.math.nccu.edu.tw/people/bio.php?PID=56831" TargetMode="External"/><Relationship Id="rId28" Type="http://schemas.openxmlformats.org/officeDocument/2006/relationships/hyperlink" Target="http://www.ess.nthu.edu.tw/files/14-1163-14635,r1665-1.php" TargetMode="External"/><Relationship Id="rId300" Type="http://schemas.openxmlformats.org/officeDocument/2006/relationships/hyperlink" Target="http://homepage.ntu.edu.tw/~gilntu/Faculty/Lu.html?lightbox%5Biframe%5D=true&amp;lightbox%5Bwidth%5D=1000&amp;lightbox%5Bheight%5D=550" TargetMode="External"/><Relationship Id="rId538" Type="http://schemas.openxmlformats.org/officeDocument/2006/relationships/hyperlink" Target="http://www.stat.nthu.edu.tw/~swcheng/" TargetMode="External"/><Relationship Id="rId745" Type="http://schemas.openxmlformats.org/officeDocument/2006/relationships/hyperlink" Target="http://bgc004.web.ncku.edu.tw/files/13-1417-170676.php?Lang=zh-tw" TargetMode="External"/><Relationship Id="rId952" Type="http://schemas.openxmlformats.org/officeDocument/2006/relationships/hyperlink" Target="http://www.me.ncku.edu.tw/tw/content/%E8%97%8D%E5%85%86%E6%9D%B0" TargetMode="External"/><Relationship Id="rId81" Type="http://schemas.openxmlformats.org/officeDocument/2006/relationships/hyperlink" Target="http://nthur.lib.nthu.edu.tw:8080/teacher/teacher.php?ID=2030118" TargetMode="External"/><Relationship Id="rId177" Type="http://schemas.openxmlformats.org/officeDocument/2006/relationships/hyperlink" Target="http://140.112.142.79/teacher/user-p.asp?teacher=tsuilienchen" TargetMode="External"/><Relationship Id="rId384" Type="http://schemas.openxmlformats.org/officeDocument/2006/relationships/hyperlink" Target="https://www.phys.ntu.edu.tw/member/main1.aspx?mem_id=75" TargetMode="External"/><Relationship Id="rId591" Type="http://schemas.openxmlformats.org/officeDocument/2006/relationships/hyperlink" Target="http://chem.web.nthu.edu.tw/files/13-1078-31971.php?Lang=zh-tw" TargetMode="External"/><Relationship Id="rId605" Type="http://schemas.openxmlformats.org/officeDocument/2006/relationships/hyperlink" Target="http://phys.web.nthu.edu.tw/files/14-1275-58808,r3581-1.php?Lang=zh-tw" TargetMode="External"/><Relationship Id="rId812" Type="http://schemas.openxmlformats.org/officeDocument/2006/relationships/hyperlink" Target="http://www.me.ncku.edu.tw/tw/content/%E5%BC%B5%E6%80%A1%E7%8E%B2" TargetMode="External"/><Relationship Id="rId1028" Type="http://schemas.openxmlformats.org/officeDocument/2006/relationships/hyperlink" Target="https://politics.nccu.edu.tw/people/bio.php?PID=81600" TargetMode="External"/><Relationship Id="rId244" Type="http://schemas.openxmlformats.org/officeDocument/2006/relationships/hyperlink" Target="http://www.management.ntu.edu.tw/IM/faculty/teacher/sn/26" TargetMode="External"/><Relationship Id="rId689" Type="http://schemas.openxmlformats.org/officeDocument/2006/relationships/hyperlink" Target="http://www.ba.ncku.edu.tw/stuff/TEACHER/square/%E6%96%B9%E4%B8%96%E6%9D%B0%E6%95%99%E6%8E%88.htm" TargetMode="External"/><Relationship Id="rId896" Type="http://schemas.openxmlformats.org/officeDocument/2006/relationships/hyperlink" Target="http://www.ev.ncku.edu.tw/main.php?mod=teacher&amp;func=show_teacher&amp;teapro_id=3" TargetMode="External"/><Relationship Id="rId1081" Type="http://schemas.openxmlformats.org/officeDocument/2006/relationships/hyperlink" Target="https://www.nchu.edu.tw/~chem/syluo.htm" TargetMode="External"/><Relationship Id="rId39" Type="http://schemas.openxmlformats.org/officeDocument/2006/relationships/hyperlink" Target="http://www.pme.nthu.edu.tw/files/14-1265-74013,r4027-1.php?Lang=zh-tw" TargetMode="External"/><Relationship Id="rId451" Type="http://schemas.openxmlformats.org/officeDocument/2006/relationships/hyperlink" Target="http://gibms.cgu.edu.tw/files/13-1041-7681.php?Lang=zh-tw" TargetMode="External"/><Relationship Id="rId549" Type="http://schemas.openxmlformats.org/officeDocument/2006/relationships/hyperlink" Target="http://my.nthu.edu.tw/~chem/faculty/e-cchan_web/e-cchanweb.html" TargetMode="External"/><Relationship Id="rId756" Type="http://schemas.openxmlformats.org/officeDocument/2006/relationships/hyperlink" Target="http://www.mse.ncku.edu.tw/index.php?option=module&amp;lang=cht&amp;task=pageinfo&amp;id=251&amp;index=3" TargetMode="External"/><Relationship Id="rId104" Type="http://schemas.openxmlformats.org/officeDocument/2006/relationships/hyperlink" Target="http://www.opinion.nsysu.edu.tw/tp/Intro.aspx?index=1" TargetMode="External"/><Relationship Id="rId188" Type="http://schemas.openxmlformats.org/officeDocument/2006/relationships/hyperlink" Target="http://ah.ntu.edu.tw/web/Teacher!one.action?tid=497&amp;depno=C04" TargetMode="External"/><Relationship Id="rId311" Type="http://schemas.openxmlformats.org/officeDocument/2006/relationships/hyperlink" Target="http://web.gl.ntu.edu.tw/index.php/about-the-department/teacher/professors/item/3072-assistant-professor-haojia-abby-ren" TargetMode="External"/><Relationship Id="rId395" Type="http://schemas.openxmlformats.org/officeDocument/2006/relationships/hyperlink" Target="https://sites.google.com/site/ntuchangsw/" TargetMode="External"/><Relationship Id="rId409" Type="http://schemas.openxmlformats.org/officeDocument/2006/relationships/hyperlink" Target="http://ntuhpm.ntu.edu.tw/zh_tw/1/2/%E9%8D%BE-%E5%9C%8B%E5%BD%AA-50950889" TargetMode="External"/><Relationship Id="rId963" Type="http://schemas.openxmlformats.org/officeDocument/2006/relationships/hyperlink" Target="https://www.ee.ncku.edu.tw/subpage_div/teacher_new_2/index2.php?teacher_id=14" TargetMode="External"/><Relationship Id="rId1039" Type="http://schemas.openxmlformats.org/officeDocument/2006/relationships/hyperlink" Target="http://www3.nccu.edu.tw/~adali/aboutme.htm" TargetMode="External"/><Relationship Id="rId92" Type="http://schemas.openxmlformats.org/officeDocument/2006/relationships/hyperlink" Target="http://dop.nsysu.edu.tw/people/bio.php?PID=368" TargetMode="External"/><Relationship Id="rId616" Type="http://schemas.openxmlformats.org/officeDocument/2006/relationships/hyperlink" Target="http://ba.nchu.edu.tw/people/bio.php?PID=11" TargetMode="External"/><Relationship Id="rId823" Type="http://schemas.openxmlformats.org/officeDocument/2006/relationships/hyperlink" Target="http://www.csie.ncku.edu.tw/ncku_csie/depmember/teacherdetail/id/35" TargetMode="External"/><Relationship Id="rId255" Type="http://schemas.openxmlformats.org/officeDocument/2006/relationships/hyperlink" Target="http://www.awec.ntu.edu.tw/tea21.html" TargetMode="External"/><Relationship Id="rId462" Type="http://schemas.openxmlformats.org/officeDocument/2006/relationships/hyperlink" Target="https://www1.cgmh.org.tw/intr/intr2/c32320/member-01.asp?DRno=6" TargetMode="External"/><Relationship Id="rId1092" Type="http://schemas.openxmlformats.org/officeDocument/2006/relationships/hyperlink" Target="https://marketing.nchu.edu.tw/index.php/tw/hide-faculty-tw/103-2017-12-08-07-51-02" TargetMode="External"/><Relationship Id="rId1106" Type="http://schemas.openxmlformats.org/officeDocument/2006/relationships/hyperlink" Target="http://web.nchu.edu.tw/pweb/index2.php?pid=1805" TargetMode="External"/><Relationship Id="rId115" Type="http://schemas.openxmlformats.org/officeDocument/2006/relationships/hyperlink" Target="http://gios.nsysu.edu.tw/members/bio.php?PID=9" TargetMode="External"/><Relationship Id="rId322" Type="http://schemas.openxmlformats.org/officeDocument/2006/relationships/hyperlink" Target="http://www.pse.ntu.edu.tw/members/bio.php?PID=3" TargetMode="External"/><Relationship Id="rId767" Type="http://schemas.openxmlformats.org/officeDocument/2006/relationships/hyperlink" Target="http://www.ev.ncku.edu.tw/main.php?mod=teacher&amp;site_id=0&amp;func=show_teacher&amp;teapro_id=1" TargetMode="External"/><Relationship Id="rId974" Type="http://schemas.openxmlformats.org/officeDocument/2006/relationships/hyperlink" Target="https://japanese.nccu.edu.tw/people/bio.php?PID=60182" TargetMode="External"/><Relationship Id="rId199" Type="http://schemas.openxmlformats.org/officeDocument/2006/relationships/hyperlink" Target="http://ntusw.ntu.edu.tw/zh_tw/member/%E9%99%B3-%E6%AF%93%E6%96%87-15905157" TargetMode="External"/><Relationship Id="rId627" Type="http://schemas.openxmlformats.org/officeDocument/2006/relationships/hyperlink" Target="http://tweb.cjcu.edu.tw/eportfolio.php?pro_id=9aiaFkRERMGdo8wu0a4vQw2" TargetMode="External"/><Relationship Id="rId834" Type="http://schemas.openxmlformats.org/officeDocument/2006/relationships/hyperlink" Target="https://researchoutput.ncku.edu.tw/zh/persons/li-chieh-kuo" TargetMode="External"/><Relationship Id="rId266" Type="http://schemas.openxmlformats.org/officeDocument/2006/relationships/hyperlink" Target="http://www.bst.ntu.edu.tw/zh_tw/Facultystaff/%E5%BB%96-%E6%86%B6%E7%B4%94-3793769" TargetMode="External"/><Relationship Id="rId473" Type="http://schemas.openxmlformats.org/officeDocument/2006/relationships/hyperlink" Target="http://nurse.cgu.edu.tw/files/11-1033-3516.php" TargetMode="External"/><Relationship Id="rId680" Type="http://schemas.openxmlformats.org/officeDocument/2006/relationships/hyperlink" Target="http://www.rebe.ntpu.edu.tw/zh_tw/Members/%E8%A1%9B-%E8%90%AC%E6%98%8E-74705254" TargetMode="External"/><Relationship Id="rId901" Type="http://schemas.openxmlformats.org/officeDocument/2006/relationships/hyperlink" Target="http://www.up.ncku.edu.tw/chinese/_teacher/Tzu-Yuan%20Chao.htm" TargetMode="External"/><Relationship Id="rId1117" Type="http://schemas.openxmlformats.org/officeDocument/2006/relationships/hyperlink" Target="http://www.amath.nchu.edu.tw/member_detail.php?Key=43" TargetMode="External"/><Relationship Id="rId30" Type="http://schemas.openxmlformats.org/officeDocument/2006/relationships/hyperlink" Target="http://web.cs.nthu.edu.tw/files/14-1015-4510,r429-1.php" TargetMode="External"/><Relationship Id="rId126" Type="http://schemas.openxmlformats.org/officeDocument/2006/relationships/hyperlink" Target="http://ocean.nsysu.edu.tw/files/15-1252-75417,c8551-1.php?Lang=zh-tw" TargetMode="External"/><Relationship Id="rId333" Type="http://schemas.openxmlformats.org/officeDocument/2006/relationships/hyperlink" Target="http://www.ee.ntu.edu.tw/profile1?teacher_id=901092&amp;p=3" TargetMode="External"/><Relationship Id="rId540" Type="http://schemas.openxmlformats.org/officeDocument/2006/relationships/hyperlink" Target="http://ilst.web.nthu.edu.tw/files/13-1082-111762.php" TargetMode="External"/><Relationship Id="rId778" Type="http://schemas.openxmlformats.org/officeDocument/2006/relationships/hyperlink" Target="http://dr.hosp.ncku.edu.tw/1_3_5_2_in.asp?dr=45" TargetMode="External"/><Relationship Id="rId985" Type="http://schemas.openxmlformats.org/officeDocument/2006/relationships/hyperlink" Target="https://chinese.nccu.edu.tw/people/bio.php?PID=60007" TargetMode="External"/><Relationship Id="rId638" Type="http://schemas.openxmlformats.org/officeDocument/2006/relationships/hyperlink" Target="http://chi.epage.au.edu.tw/files/14-1325-23998,r108158-1.php?Lang=zh-tw" TargetMode="External"/><Relationship Id="rId845" Type="http://schemas.openxmlformats.org/officeDocument/2006/relationships/hyperlink" Target="https://researchoutput.ncku.edu.tw/zh/persons/kuan-lin-chen" TargetMode="External"/><Relationship Id="rId1030" Type="http://schemas.openxmlformats.org/officeDocument/2006/relationships/hyperlink" Target="https://politics.nccu.edu.tw/people/bio.php?PID=51865" TargetMode="External"/><Relationship Id="rId277" Type="http://schemas.openxmlformats.org/officeDocument/2006/relationships/hyperlink" Target="http://www.ac.ntu.edu.tw/zh_tw/members/Full_Time/%E6%9E%97-%E4%B9%83%E5%90%9B-51075838" TargetMode="External"/><Relationship Id="rId400" Type="http://schemas.openxmlformats.org/officeDocument/2006/relationships/hyperlink" Target="http://www.ntuipb.net/243733352123791-i-f-chang.html" TargetMode="External"/><Relationship Id="rId484" Type="http://schemas.openxmlformats.org/officeDocument/2006/relationships/hyperlink" Target="http://www.gep.ncu.edu.tw/tw/introduction/professor/paper.php?pid=13" TargetMode="External"/><Relationship Id="rId705" Type="http://schemas.openxmlformats.org/officeDocument/2006/relationships/hyperlink" Target="http://www.nursing.ncku.edu.tw/p/412-1106-21210.php?Lang=zh-tw" TargetMode="External"/><Relationship Id="rId137" Type="http://schemas.openxmlformats.org/officeDocument/2006/relationships/hyperlink" Target="http://chem.nsysu.edu.tw/ezfiles/84/1084/img/780/yh_chan_c..htm" TargetMode="External"/><Relationship Id="rId344" Type="http://schemas.openxmlformats.org/officeDocument/2006/relationships/hyperlink" Target="http://www.lifescience.ntu.edu.tw/2016/faculty_KaoYiWu.html" TargetMode="External"/><Relationship Id="rId691" Type="http://schemas.openxmlformats.org/officeDocument/2006/relationships/hyperlink" Target="http://myweb.ncku.edu.tw/~hsiuyun/" TargetMode="External"/><Relationship Id="rId789" Type="http://schemas.openxmlformats.org/officeDocument/2006/relationships/hyperlink" Target="http://www.polsci.ncku.edu.tw/professor_14.html" TargetMode="External"/><Relationship Id="rId912" Type="http://schemas.openxmlformats.org/officeDocument/2006/relationships/hyperlink" Target="http://phys.med.ncku.edu.tw/files/11-1399-17868.php?Lang=zh-tw" TargetMode="External"/><Relationship Id="rId996" Type="http://schemas.openxmlformats.org/officeDocument/2006/relationships/hyperlink" Target="https://psy.nccu.edu.tw/people/bio.php?PID=57182" TargetMode="External"/><Relationship Id="rId41" Type="http://schemas.openxmlformats.org/officeDocument/2006/relationships/hyperlink" Target="http://www.bmes.nthu.edu.tw/people/bio.php?PID=23" TargetMode="External"/><Relationship Id="rId551" Type="http://schemas.openxmlformats.org/officeDocument/2006/relationships/hyperlink" Target="http://languagecenter.web.nthu.edu.tw/files/11-1911-10196.php?Lang=en" TargetMode="External"/><Relationship Id="rId649" Type="http://schemas.openxmlformats.org/officeDocument/2006/relationships/hyperlink" Target="http://www.csie.ntpu.edu.tw/~hsinlung/" TargetMode="External"/><Relationship Id="rId856" Type="http://schemas.openxmlformats.org/officeDocument/2006/relationships/hyperlink" Target="https://researchoutput.ncku.edu.tw/zh/persons/chiung-yu-chen" TargetMode="External"/><Relationship Id="rId190" Type="http://schemas.openxmlformats.org/officeDocument/2006/relationships/hyperlink" Target="http://www.iob.ntu.edu.tw/people/bio.php?PID=7" TargetMode="External"/><Relationship Id="rId204" Type="http://schemas.openxmlformats.org/officeDocument/2006/relationships/hyperlink" Target="http://web.gl.ntu.edu.tw/index.php/component/k2/item/57-..." TargetMode="External"/><Relationship Id="rId288" Type="http://schemas.openxmlformats.org/officeDocument/2006/relationships/hyperlink" Target="http://theatre.ntu.edu.tw/downloads/teacher/personal/teacher20-intro.htm" TargetMode="External"/><Relationship Id="rId411" Type="http://schemas.openxmlformats.org/officeDocument/2006/relationships/hyperlink" Target="http://www.ee.ntu.edu.tw/profile?id=64" TargetMode="External"/><Relationship Id="rId509" Type="http://schemas.openxmlformats.org/officeDocument/2006/relationships/hyperlink" Target="http://phys.web.nthu.edu.tw/files/14-1275-108037,r3581-1.php?Lang=zh-tw" TargetMode="External"/><Relationship Id="rId1041" Type="http://schemas.openxmlformats.org/officeDocument/2006/relationships/hyperlink" Target="https://pf.nccu.edu.tw/people/bio.php?PID=57895" TargetMode="External"/><Relationship Id="rId495" Type="http://schemas.openxmlformats.org/officeDocument/2006/relationships/hyperlink" Target="http://www.ee.ncu.edu.tw/faculty/info.php?OID=2" TargetMode="External"/><Relationship Id="rId716" Type="http://schemas.openxmlformats.org/officeDocument/2006/relationships/hyperlink" Target="https://researchoutput.ncku.edu.tw/zh/persons/lu-shiun-her" TargetMode="External"/><Relationship Id="rId923" Type="http://schemas.openxmlformats.org/officeDocument/2006/relationships/hyperlink" Target="http://psychology.ncku.edu.tw/member_fulltime.php?act=view&amp;no=15" TargetMode="External"/><Relationship Id="rId52" Type="http://schemas.openxmlformats.org/officeDocument/2006/relationships/hyperlink" Target="http://www.ess.nthu.edu.tw/files/14-1163-14623,r1665-1.php" TargetMode="External"/><Relationship Id="rId148" Type="http://schemas.openxmlformats.org/officeDocument/2006/relationships/hyperlink" Target="http://www.bm.nsysu.edu.tw/files/11-1099-4742.php" TargetMode="External"/><Relationship Id="rId355" Type="http://schemas.openxmlformats.org/officeDocument/2006/relationships/hyperlink" Target="http://rx.mc.ntu.edu.tw/myDOP/SCENE/FACULTY/facultyview.php?malangue=&amp;rub=faculty//1//c4ca4238a0b923820dcc509a6f75849b3053539fabs6EPcffP02" TargetMode="External"/><Relationship Id="rId562" Type="http://schemas.openxmlformats.org/officeDocument/2006/relationships/hyperlink" Target="http://clc.web.nthu.edu.tw/files/16-1149-81716.php?Lang=zh-tw" TargetMode="External"/><Relationship Id="rId215" Type="http://schemas.openxmlformats.org/officeDocument/2006/relationships/hyperlink" Target="http://www.geog.ntu.edu.tw/index.php/tw/people/professor?id=1981" TargetMode="External"/><Relationship Id="rId422" Type="http://schemas.openxmlformats.org/officeDocument/2006/relationships/hyperlink" Target="http://ce.cgu.edu.tw/files/11-1048-2744.php" TargetMode="External"/><Relationship Id="rId867" Type="http://schemas.openxmlformats.org/officeDocument/2006/relationships/hyperlink" Target="http://www.iog.ncku.edu.tw/people/bio.php?PID=7" TargetMode="External"/><Relationship Id="rId1052" Type="http://schemas.openxmlformats.org/officeDocument/2006/relationships/hyperlink" Target="https://slavic.nccu.edu.tw/people/bio.php?PID=54100" TargetMode="External"/><Relationship Id="rId299" Type="http://schemas.openxmlformats.org/officeDocument/2006/relationships/hyperlink" Target="http://www.me.ntu.edu.tw/main.php?mod=adv_custom_page&amp;func=show_page&amp;site_id=0&amp;page_id=162" TargetMode="External"/><Relationship Id="rId727" Type="http://schemas.openxmlformats.org/officeDocument/2006/relationships/hyperlink" Target="http://www.mp.ncku.edu.tw/files/13-1329-96086.php" TargetMode="External"/><Relationship Id="rId934" Type="http://schemas.openxmlformats.org/officeDocument/2006/relationships/hyperlink" Target="https://www.ee.ncku.edu.tw/subpage_div/teacher_new_2/index2.php?teacher_id=143" TargetMode="External"/><Relationship Id="rId63" Type="http://schemas.openxmlformats.org/officeDocument/2006/relationships/hyperlink" Target="http://cge.gec.nthu.edu.tw/adjunct/lee0315.html" TargetMode="External"/><Relationship Id="rId159" Type="http://schemas.openxmlformats.org/officeDocument/2006/relationships/hyperlink" Target="http://pharmacology.ntu.edu.tw/main/Feng%20Chiao%20Tsai/PAGE01.HTM" TargetMode="External"/><Relationship Id="rId366" Type="http://schemas.openxmlformats.org/officeDocument/2006/relationships/hyperlink" Target="http://ah.ntu.edu.tw/web/Teacher!one.action?tid=127" TargetMode="External"/><Relationship Id="rId573" Type="http://schemas.openxmlformats.org/officeDocument/2006/relationships/hyperlink" Target="http://art.nhcue.edu.tw/about/CV/yclu_CV.pdf" TargetMode="External"/><Relationship Id="rId780" Type="http://schemas.openxmlformats.org/officeDocument/2006/relationships/hyperlink" Target="https://www.ee.ncku.edu.tw/subpage_div/teacher_new_2/index2.php?teacher_id=152" TargetMode="External"/><Relationship Id="rId226" Type="http://schemas.openxmlformats.org/officeDocument/2006/relationships/hyperlink" Target="http://www.forex.ntu.edu.tw/people/bio.php?PID=10545" TargetMode="External"/><Relationship Id="rId433" Type="http://schemas.openxmlformats.org/officeDocument/2006/relationships/hyperlink" Target="https://www1.cgmh.org.tw/intr/intr2/c3s000/research/wang58.html" TargetMode="External"/><Relationship Id="rId878" Type="http://schemas.openxmlformats.org/officeDocument/2006/relationships/hyperlink" Target="https://www.ee.ncku.edu.tw/subpage_div/teacher_new_2/index2.php?teacher_id=84" TargetMode="External"/><Relationship Id="rId1063" Type="http://schemas.openxmlformats.org/officeDocument/2006/relationships/hyperlink" Target="https://lias.nccu.edu.tw/people/bio.php?PID=57718" TargetMode="External"/><Relationship Id="rId640" Type="http://schemas.openxmlformats.org/officeDocument/2006/relationships/hyperlink" Target="http://au5322.epage.au.edu.tw/files/14-1314-23998,r108158-1.php?Lang=zh-tw" TargetMode="External"/><Relationship Id="rId738" Type="http://schemas.openxmlformats.org/officeDocument/2006/relationships/hyperlink" Target="http://radb.ncku.edu.tw/Personal_Report/profile.php?s=OTkwMjAwNiA7YWxsOzsxO3BlcnNvbmFsX3JlcG9ydF9jc3NfMQ==" TargetMode="External"/><Relationship Id="rId945" Type="http://schemas.openxmlformats.org/officeDocument/2006/relationships/hyperlink" Target="https://researchoutput.ncku.edu.tw/zh/persons/meng-chih-hsieh" TargetMode="External"/><Relationship Id="rId74" Type="http://schemas.openxmlformats.org/officeDocument/2006/relationships/hyperlink" Target="http://www.soc.nthu.edu.tw/people/bio.php?PID=11" TargetMode="External"/><Relationship Id="rId377" Type="http://schemas.openxmlformats.org/officeDocument/2006/relationships/hyperlink" Target="http://www.hort.ntu.edu.tw/zh_tw/Member/-%E8%91%89%E5%BE%B7%E9%8A%98-22841068" TargetMode="External"/><Relationship Id="rId500" Type="http://schemas.openxmlformats.org/officeDocument/2006/relationships/hyperlink" Target="http://acc.mgt.ncu.edu.tw/02/main_v.php?id=237" TargetMode="External"/><Relationship Id="rId584" Type="http://schemas.openxmlformats.org/officeDocument/2006/relationships/hyperlink" Target="http://decr.web2.nhcue.edu.tw/files/15-1022-9429,c21-1.php?Lang=zh-tw" TargetMode="External"/><Relationship Id="rId805" Type="http://schemas.openxmlformats.org/officeDocument/2006/relationships/hyperlink" Target="http://www.csie.ncku.edu.tw/ncku_csie/depmember/teacherdetail/id/24" TargetMode="External"/><Relationship Id="rId5" Type="http://schemas.openxmlformats.org/officeDocument/2006/relationships/hyperlink" Target="http://www.gdece.nhcue.edu.tw/people/bio.php?PID=20" TargetMode="External"/><Relationship Id="rId237" Type="http://schemas.openxmlformats.org/officeDocument/2006/relationships/hyperlink" Target="http://www.ee.ntu.edu.tw/profile1?teacher_id=943013&amp;p=3" TargetMode="External"/><Relationship Id="rId791" Type="http://schemas.openxmlformats.org/officeDocument/2006/relationships/hyperlink" Target="https://researchoutput.ncku.edu.tw/zh/persons/chih-hsien-chi" TargetMode="External"/><Relationship Id="rId889" Type="http://schemas.openxmlformats.org/officeDocument/2006/relationships/hyperlink" Target="http://www.ncku.edu.tw/~microbio/teacher/cybc.htm" TargetMode="External"/><Relationship Id="rId1074" Type="http://schemas.openxmlformats.org/officeDocument/2006/relationships/hyperlink" Target="http://www.mse.nchu.edu.tw/people/bio.php?PID=1643" TargetMode="External"/><Relationship Id="rId444" Type="http://schemas.openxmlformats.org/officeDocument/2006/relationships/hyperlink" Target="http://gioei.cgu.edu.tw/files/13-1046-24792.php?Lang=zh-tw" TargetMode="External"/><Relationship Id="rId651" Type="http://schemas.openxmlformats.org/officeDocument/2006/relationships/hyperlink" Target="https://www.stat.ntpu.edu.tw/?staff=li-mei-xing" TargetMode="External"/><Relationship Id="rId749" Type="http://schemas.openxmlformats.org/officeDocument/2006/relationships/hyperlink" Target="http://www.acc.ncku.edu.tw/index.php?option=module&amp;lang=cht&amp;task=pageinfo&amp;id=108&amp;index=10" TargetMode="External"/><Relationship Id="rId290" Type="http://schemas.openxmlformats.org/officeDocument/2006/relationships/hyperlink" Target="http://www.coss.ntu.edu.tw/zh_tw/8/%E5%8A%89-%E8%8F%AF%E7%9C%9F-23180739" TargetMode="External"/><Relationship Id="rId304" Type="http://schemas.openxmlformats.org/officeDocument/2006/relationships/hyperlink" Target="http://ah.ntu.edu.tw/web/Teacher!one.action?tid=397" TargetMode="External"/><Relationship Id="rId388" Type="http://schemas.openxmlformats.org/officeDocument/2006/relationships/hyperlink" Target="http://www.vm.ntu.edu.tw/DVM/teachers1/teacher40.html" TargetMode="External"/><Relationship Id="rId511" Type="http://schemas.openxmlformats.org/officeDocument/2006/relationships/hyperlink" Target="http://www.kokhwa.tw/page3.asp" TargetMode="External"/><Relationship Id="rId609" Type="http://schemas.openxmlformats.org/officeDocument/2006/relationships/hyperlink" Target="http://chem.web.nthu.edu.tw/files/13-1078-32299.php?Lang=zh-tw" TargetMode="External"/><Relationship Id="rId956" Type="http://schemas.openxmlformats.org/officeDocument/2006/relationships/hyperlink" Target="http://phys.med.ncku.edu.tw/files/11-1399-17858.php?Lang=zh-tw" TargetMode="External"/><Relationship Id="rId85" Type="http://schemas.openxmlformats.org/officeDocument/2006/relationships/hyperlink" Target="http://www.ee.nsysu.edu.tw/teacher/teachers.asp?tel=4141" TargetMode="External"/><Relationship Id="rId150" Type="http://schemas.openxmlformats.org/officeDocument/2006/relationships/hyperlink" Target="https://jhwu.mis.nsysu.edu.tw/" TargetMode="External"/><Relationship Id="rId595" Type="http://schemas.openxmlformats.org/officeDocument/2006/relationships/hyperlink" Target="https://sites.google.com/gapp.nthu.edu.tw/cww/" TargetMode="External"/><Relationship Id="rId816" Type="http://schemas.openxmlformats.org/officeDocument/2006/relationships/hyperlink" Target="https://researchoutput.ncku.edu.tw/zh/persons/chiung-hsin-chang" TargetMode="External"/><Relationship Id="rId1001" Type="http://schemas.openxmlformats.org/officeDocument/2006/relationships/hyperlink" Target="https://japanese.nccu.edu.tw/people/bio.php?PID=54186" TargetMode="External"/><Relationship Id="rId248" Type="http://schemas.openxmlformats.org/officeDocument/2006/relationships/hyperlink" Target="http://www.psy.ntu.edu.tw/index.php/members/faculty/fulltime-faculty/311-lay-keng-ling" TargetMode="External"/><Relationship Id="rId455" Type="http://schemas.openxmlformats.org/officeDocument/2006/relationships/hyperlink" Target="http://163.25.111.53/CHY/CHY_index.htm" TargetMode="External"/><Relationship Id="rId662" Type="http://schemas.openxmlformats.org/officeDocument/2006/relationships/hyperlink" Target="http://www.sw.ntpu.edu.tw/index.php?option=members&amp;lang=cht&amp;task=pageinfo&amp;id=10&amp;index=5" TargetMode="External"/><Relationship Id="rId1085" Type="http://schemas.openxmlformats.org/officeDocument/2006/relationships/hyperlink" Target="http://web.nchu.edu.tw/pweb/index2.php?pid=396" TargetMode="External"/><Relationship Id="rId12" Type="http://schemas.openxmlformats.org/officeDocument/2006/relationships/hyperlink" Target="http://clls.web2.nhcue.edu.tw/files/15-1027-10440,c16-1.php?Lang=zh-tw" TargetMode="External"/><Relationship Id="rId108" Type="http://schemas.openxmlformats.org/officeDocument/2006/relationships/hyperlink" Target="http://www.zephyr.nsysu.edu.tw/people/bio.php?PID=25" TargetMode="External"/><Relationship Id="rId315" Type="http://schemas.openxmlformats.org/officeDocument/2006/relationships/hyperlink" Target="http://www.me.ntu.edu.tw/main.php?mod=teacher&amp;site_id=0&amp;func=show_teacher&amp;teapro_id=10" TargetMode="External"/><Relationship Id="rId522" Type="http://schemas.openxmlformats.org/officeDocument/2006/relationships/hyperlink" Target="http://peo.nthu.edu.tw/faculty/faculty02_linkc.php" TargetMode="External"/><Relationship Id="rId967" Type="http://schemas.openxmlformats.org/officeDocument/2006/relationships/hyperlink" Target="https://english.nccu.edu.tw/people/bio.php?PID=28" TargetMode="External"/><Relationship Id="rId96" Type="http://schemas.openxmlformats.org/officeDocument/2006/relationships/hyperlink" Target="http://www.ee.nsysu.edu.tw/teacher/teachers.asp?tel=4114" TargetMode="External"/><Relationship Id="rId161" Type="http://schemas.openxmlformats.org/officeDocument/2006/relationships/hyperlink" Target="http://ah.ntu.edu.tw/web/Teacher!one.action?tid=952" TargetMode="External"/><Relationship Id="rId399" Type="http://schemas.openxmlformats.org/officeDocument/2006/relationships/hyperlink" Target="http://www.ee.ntu.edu.tw/profile1?teacher_id=943001&amp;p=3" TargetMode="External"/><Relationship Id="rId827" Type="http://schemas.openxmlformats.org/officeDocument/2006/relationships/hyperlink" Target="https://researchoutput.ncku.edu.tw/zh/persons/alice-yu-yun-hsu" TargetMode="External"/><Relationship Id="rId1012" Type="http://schemas.openxmlformats.org/officeDocument/2006/relationships/hyperlink" Target="https://ba.nccu.edu.tw/zh_tw/faculty/%E5%88%A5-%E8%93%AE%E8%92%82-58791303" TargetMode="External"/><Relationship Id="rId259" Type="http://schemas.openxmlformats.org/officeDocument/2006/relationships/hyperlink" Target="http://www.econ.ntu.edu.tw/zh_tw/people/faculty0/faculty1/%E6%9D%8E-%E6%80%A1%E5%BA%AD-1036880" TargetMode="External"/><Relationship Id="rId466" Type="http://schemas.openxmlformats.org/officeDocument/2006/relationships/hyperlink" Target="https://www1.cgmh.org.tw/intr/intr2/c3s000/research/thoracic21.html" TargetMode="External"/><Relationship Id="rId673" Type="http://schemas.openxmlformats.org/officeDocument/2006/relationships/hyperlink" Target="https://www.law.ntpu.edu.tw/?practice=%E9%BB%83%E9%8A%98%E8%BC%9D%EF%BC%8Eming-hui-huang" TargetMode="External"/><Relationship Id="rId880" Type="http://schemas.openxmlformats.org/officeDocument/2006/relationships/hyperlink" Target="http://pe.acad.ncku.edu.tw/files/13-1059-85857.php" TargetMode="External"/><Relationship Id="rId1096" Type="http://schemas.openxmlformats.org/officeDocument/2006/relationships/hyperlink" Target="http://foodsci.nchu.edu.tw/Center/TeacherInfo/EachTeacherList.aspx?SendID=23" TargetMode="External"/><Relationship Id="rId23" Type="http://schemas.openxmlformats.org/officeDocument/2006/relationships/hyperlink" Target="http://pinklab.art.nhcue.edu.tw/Beatrice_Chiang/profile.htm" TargetMode="External"/><Relationship Id="rId119" Type="http://schemas.openxmlformats.org/officeDocument/2006/relationships/hyperlink" Target="http://gios.nsysu.edu.tw/members/bio.php?PID=8" TargetMode="External"/><Relationship Id="rId326" Type="http://schemas.openxmlformats.org/officeDocument/2006/relationships/hyperlink" Target="http://www.che.ntu.edu.tw/ntuche/cht/prof_detail.php?id=33" TargetMode="External"/><Relationship Id="rId533" Type="http://schemas.openxmlformats.org/officeDocument/2006/relationships/hyperlink" Target="http://www.ess.nthu.edu.tw/files/14-1163-51598,r3398-1.php?Lang=zh-tw" TargetMode="External"/><Relationship Id="rId978" Type="http://schemas.openxmlformats.org/officeDocument/2006/relationships/hyperlink" Target="https://commerce.nccu.edu.tw/zh_tw/faculty/faculty_directory_bydept/%E7%99%BD-%E4%BD%A9%E7%8E%89-79642442" TargetMode="External"/><Relationship Id="rId740" Type="http://schemas.openxmlformats.org/officeDocument/2006/relationships/hyperlink" Target="http://www.stat.ncku.edu.tw/UserFunc/ProfData/UserShowProfessor.asp?pid=9602001" TargetMode="External"/><Relationship Id="rId838" Type="http://schemas.openxmlformats.org/officeDocument/2006/relationships/hyperlink" Target="https://www.ee.ncku.edu.tw/subpage_div/teacher_new_2/index2.php?teacher_id=87" TargetMode="External"/><Relationship Id="rId1023" Type="http://schemas.openxmlformats.org/officeDocument/2006/relationships/hyperlink" Target="http://www.law.nccu.edu.tw/people/bio.php?PID=39" TargetMode="External"/><Relationship Id="rId172" Type="http://schemas.openxmlformats.org/officeDocument/2006/relationships/hyperlink" Target="http://com.mc.ntu.edu.tw/content/%E9%86%AB%E6%9D%90%E5%BD%B1%E5%83%8F%E6%89%80-%E6%9B%BE%E6%96%87%E6%AF%85-%E6%95%99%E6%8E%88" TargetMode="External"/><Relationship Id="rId477" Type="http://schemas.openxmlformats.org/officeDocument/2006/relationships/hyperlink" Target="http://140.115.55.13/index.php?apps=faculty&amp;action=more&amp;id=13" TargetMode="External"/><Relationship Id="rId600" Type="http://schemas.openxmlformats.org/officeDocument/2006/relationships/hyperlink" Target="http://www.pme.nthu.edu.tw/files/14-1265-73998,r4027-1.php?Lang=zh-tw" TargetMode="External"/><Relationship Id="rId684" Type="http://schemas.openxmlformats.org/officeDocument/2006/relationships/hyperlink" Target="https://www.ntpu.edu.tw/econ/teachers/teachers_more.php?id=14" TargetMode="External"/><Relationship Id="rId337" Type="http://schemas.openxmlformats.org/officeDocument/2006/relationships/hyperlink" Target="http://ah.ntu.edu.tw/web/Teacher!one.action?tid=345" TargetMode="External"/><Relationship Id="rId891" Type="http://schemas.openxmlformats.org/officeDocument/2006/relationships/hyperlink" Target="http://www.imba.ncku.edu.tw/people/bio.php?PID=3" TargetMode="External"/><Relationship Id="rId905" Type="http://schemas.openxmlformats.org/officeDocument/2006/relationships/hyperlink" Target="http://www.iog.ncku.edu.tw/people/bio.php?PID=4" TargetMode="External"/><Relationship Id="rId989" Type="http://schemas.openxmlformats.org/officeDocument/2006/relationships/hyperlink" Target="https://chinese.nccu.edu.tw/people/bio.php?PID=49518" TargetMode="External"/><Relationship Id="rId34" Type="http://schemas.openxmlformats.org/officeDocument/2006/relationships/hyperlink" Target="http://languagecenter.web.nthu.edu.tw/files/11-1911-10196.php?Lang=en" TargetMode="External"/><Relationship Id="rId544" Type="http://schemas.openxmlformats.org/officeDocument/2006/relationships/hyperlink" Target="http://www.cl.nthu.edu.tw/files/14-1278-39938,r2884-1.php?Lang=zh-tw" TargetMode="External"/><Relationship Id="rId751" Type="http://schemas.openxmlformats.org/officeDocument/2006/relationships/hyperlink" Target="http://www.dps.ncku.edu.tw/people/bio.php?PID=17" TargetMode="External"/><Relationship Id="rId849" Type="http://schemas.openxmlformats.org/officeDocument/2006/relationships/hyperlink" Target="http://web.che.ncku.edu.tw/index.php?option=teacher&amp;lang=cht&amp;task=pageinfo&amp;belongid=85&amp;id=111&amp;index=18" TargetMode="External"/><Relationship Id="rId183" Type="http://schemas.openxmlformats.org/officeDocument/2006/relationships/hyperlink" Target="http://ah.ntu.edu.tw/web/Teacher!one.action?tid=132&amp;depno=S03" TargetMode="External"/><Relationship Id="rId390" Type="http://schemas.openxmlformats.org/officeDocument/2006/relationships/hyperlink" Target="http://entomol.ntu.edu.tw/chinese/teacher/chunche/teacherchunche.htm" TargetMode="External"/><Relationship Id="rId404" Type="http://schemas.openxmlformats.org/officeDocument/2006/relationships/hyperlink" Target="https://pe.ntu.edu.tw/" TargetMode="External"/><Relationship Id="rId611" Type="http://schemas.openxmlformats.org/officeDocument/2006/relationships/hyperlink" Target="https://homepage.ntust.edu.tw/glorialo/" TargetMode="External"/><Relationship Id="rId1034" Type="http://schemas.openxmlformats.org/officeDocument/2006/relationships/hyperlink" Target="https://english.nccu.edu.tw/people/bio.php?PID=1241" TargetMode="External"/><Relationship Id="rId250" Type="http://schemas.openxmlformats.org/officeDocument/2006/relationships/hyperlink" Target="http://www.cl.ntu.edu.tw/people/bio.php?PID=51" TargetMode="External"/><Relationship Id="rId488" Type="http://schemas.openxmlformats.org/officeDocument/2006/relationships/hyperlink" Target="http://www.stat.ncu.edu.tw/index.php/faculty/more/92" TargetMode="External"/><Relationship Id="rId695" Type="http://schemas.openxmlformats.org/officeDocument/2006/relationships/hyperlink" Target="http://www.arch.ncku.edu.tw/en/faculty/wang-ming-hung-lecturer" TargetMode="External"/><Relationship Id="rId709" Type="http://schemas.openxmlformats.org/officeDocument/2006/relationships/hyperlink" Target="http://surgery.med.ncku.edu.tw/files/15-1379-124845,c15357-1.php?Lang=zh-tw" TargetMode="External"/><Relationship Id="rId916" Type="http://schemas.openxmlformats.org/officeDocument/2006/relationships/hyperlink" Target="https://researchoutput.ncku.edu.tw/zh/persons/jiun-horng-tsai" TargetMode="External"/><Relationship Id="rId1101" Type="http://schemas.openxmlformats.org/officeDocument/2006/relationships/hyperlink" Target="http://www.pp.nchu.edu.tw/?page_id=1028" TargetMode="External"/><Relationship Id="rId45" Type="http://schemas.openxmlformats.org/officeDocument/2006/relationships/hyperlink" Target="http://www.iss.nthu.edu.tw/faculty/sray" TargetMode="External"/><Relationship Id="rId110" Type="http://schemas.openxmlformats.org/officeDocument/2006/relationships/hyperlink" Target="http://www.zephyr.nsysu.edu.tw/people/bio.php?PID=17" TargetMode="External"/><Relationship Id="rId348" Type="http://schemas.openxmlformats.org/officeDocument/2006/relationships/hyperlink" Target="http://bioagri.agec.ntu.edu.tw/people/bio.php?PID=14" TargetMode="External"/><Relationship Id="rId555" Type="http://schemas.openxmlformats.org/officeDocument/2006/relationships/hyperlink" Target="http://www.ee.nthu.edu.tw/~sdyang/" TargetMode="External"/><Relationship Id="rId762" Type="http://schemas.openxmlformats.org/officeDocument/2006/relationships/hyperlink" Target="http://dr.hosp.ncku.edu.tw/1_3_9_2_in.asp?dr=64" TargetMode="External"/><Relationship Id="rId194" Type="http://schemas.openxmlformats.org/officeDocument/2006/relationships/hyperlink" Target="http://www.as.ntu.edu.tw/index.php/stafflist/teacher/item/69-weitinggc.html" TargetMode="External"/><Relationship Id="rId208" Type="http://schemas.openxmlformats.org/officeDocument/2006/relationships/hyperlink" Target="https://www.csie.ntu.edu.tw/people/bio.php?PID=52" TargetMode="External"/><Relationship Id="rId415" Type="http://schemas.openxmlformats.org/officeDocument/2006/relationships/hyperlink" Target="http://ah.ntu.edu.tw/web/Teacher!one.action?tid=363" TargetMode="External"/><Relationship Id="rId622" Type="http://schemas.openxmlformats.org/officeDocument/2006/relationships/hyperlink" Target="https://sites.google.com/a/chaohsi.com/rfid-lab/" TargetMode="External"/><Relationship Id="rId1045" Type="http://schemas.openxmlformats.org/officeDocument/2006/relationships/hyperlink" Target="https://eastasia.nccu.edu.tw/people/bio.php?PID=59534" TargetMode="External"/><Relationship Id="rId261" Type="http://schemas.openxmlformats.org/officeDocument/2006/relationships/hyperlink" Target="http://dod.ntu.edu.tw/main.php?Page=SA3&amp;KeyID=121893727447289ef460df5&amp;Template=teacher01.php" TargetMode="External"/><Relationship Id="rId499" Type="http://schemas.openxmlformats.org/officeDocument/2006/relationships/hyperlink" Target="http://fm.mgt.ncu.edu.tw/teacher/Tzu-Kuan%20Chiu.htm" TargetMode="External"/><Relationship Id="rId927" Type="http://schemas.openxmlformats.org/officeDocument/2006/relationships/hyperlink" Target="https://commerce.nccu.edu.tw/zh_tw/feature/dba_link2/dba_faculty/%E9%84%AD-%E8%87%B3%E7%94%AB-90996926" TargetMode="External"/><Relationship Id="rId1112" Type="http://schemas.openxmlformats.org/officeDocument/2006/relationships/hyperlink" Target="http://www.me.nchu.edu.tw/teacher/jlchen.htm" TargetMode="External"/><Relationship Id="rId56" Type="http://schemas.openxmlformats.org/officeDocument/2006/relationships/hyperlink" Target="http://cfte.web.nthu.edu.tw/files/14-1020-4235,r394-1.php" TargetMode="External"/><Relationship Id="rId359" Type="http://schemas.openxmlformats.org/officeDocument/2006/relationships/hyperlink" Target="http://www.fst.ntu.edu.tw/teacher/hsieh/teacher-hsieh.htm" TargetMode="External"/><Relationship Id="rId566" Type="http://schemas.openxmlformats.org/officeDocument/2006/relationships/hyperlink" Target="http://art.nhcue.edu.tw/about/introduce.html" TargetMode="External"/><Relationship Id="rId773" Type="http://schemas.openxmlformats.org/officeDocument/2006/relationships/hyperlink" Target="http://www.earth.ncku.edu.tw/main.php?mod=teacher&amp;func=show_teacher&amp;teapro_id=41" TargetMode="External"/><Relationship Id="rId121" Type="http://schemas.openxmlformats.org/officeDocument/2006/relationships/hyperlink" Target="http://www.ips.nsysu.edu.tw/files/11-1123-2492.php" TargetMode="External"/><Relationship Id="rId219" Type="http://schemas.openxmlformats.org/officeDocument/2006/relationships/hyperlink" Target="http://www.cl.ntu.edu.tw/people/bio.php?PID=191" TargetMode="External"/><Relationship Id="rId426" Type="http://schemas.openxmlformats.org/officeDocument/2006/relationships/hyperlink" Target="https://sites.google.com/site/catpin/" TargetMode="External"/><Relationship Id="rId633" Type="http://schemas.openxmlformats.org/officeDocument/2006/relationships/hyperlink" Target="https://ib.stust.edu.tw/tc/node/IBTe" TargetMode="External"/><Relationship Id="rId980" Type="http://schemas.openxmlformats.org/officeDocument/2006/relationships/hyperlink" Target="https://history.nccu.edu.tw/people/bio.php?PID=57214" TargetMode="External"/><Relationship Id="rId1056" Type="http://schemas.openxmlformats.org/officeDocument/2006/relationships/hyperlink" Target="https://comm.nccu.edu.tw/zh_tw/member/faculties/%E5%82%85-%E7%A7%80%E7%8E%B2-44618360" TargetMode="External"/><Relationship Id="rId840" Type="http://schemas.openxmlformats.org/officeDocument/2006/relationships/hyperlink" Target="http://www.iaa.ncku.edu.tw/People/Teacher.aspx?ID=790" TargetMode="External"/><Relationship Id="rId938" Type="http://schemas.openxmlformats.org/officeDocument/2006/relationships/hyperlink" Target="http://b1300.web.ncku.edu.tw/files/15-1021-82506,c13129-1.php?Lang=zh-tw" TargetMode="External"/><Relationship Id="rId67" Type="http://schemas.openxmlformats.org/officeDocument/2006/relationships/hyperlink" Target="http://www.mse.nthu.edu.tw/people/bio.php?PID=48" TargetMode="External"/><Relationship Id="rId272" Type="http://schemas.openxmlformats.org/officeDocument/2006/relationships/hyperlink" Target="http://homepage.ntu.edu.tw/~anthro/member/faculty/linkaishih.htm" TargetMode="External"/><Relationship Id="rId577" Type="http://schemas.openxmlformats.org/officeDocument/2006/relationships/hyperlink" Target="http://decr.web2.nhcue.edu.tw/files/15-1022-9458,c21-1.php?Lang=zh-tw" TargetMode="External"/><Relationship Id="rId700" Type="http://schemas.openxmlformats.org/officeDocument/2006/relationships/hyperlink" Target="https://researchoutput.ncku.edu.tw/zh/persons/chi-jen-wang" TargetMode="External"/><Relationship Id="rId1123" Type="http://schemas.openxmlformats.org/officeDocument/2006/relationships/printerSettings" Target="../printerSettings/printerSettings1.bin"/><Relationship Id="rId132" Type="http://schemas.openxmlformats.org/officeDocument/2006/relationships/hyperlink" Target="http://math.nsysu.edu.tw/files/14-1087-33870,r2843-1.php?Lang=zh-tw" TargetMode="External"/><Relationship Id="rId784" Type="http://schemas.openxmlformats.org/officeDocument/2006/relationships/hyperlink" Target="http://www.law.ncku.edu.tw/teachers/Pages/kcko.aspx" TargetMode="External"/><Relationship Id="rId991" Type="http://schemas.openxmlformats.org/officeDocument/2006/relationships/hyperlink" Target="https://chinese.nccu.edu.tw/people/bio.php?PID=51694" TargetMode="External"/><Relationship Id="rId1067" Type="http://schemas.openxmlformats.org/officeDocument/2006/relationships/hyperlink" Target="http://www.iphys.nccu.edu.tw/YCL/index.html" TargetMode="External"/><Relationship Id="rId437" Type="http://schemas.openxmlformats.org/officeDocument/2006/relationships/hyperlink" Target="http://id.cgu.edu.tw/files/15-1054-5054,c276-1.php" TargetMode="External"/><Relationship Id="rId644" Type="http://schemas.openxmlformats.org/officeDocument/2006/relationships/hyperlink" Target="http://web.ntpu.edu.tw/~phwang/" TargetMode="External"/><Relationship Id="rId851" Type="http://schemas.openxmlformats.org/officeDocument/2006/relationships/hyperlink" Target="http://www.law.ncku.edu.tw/teachers/Pages/cjchen.aspx" TargetMode="External"/><Relationship Id="rId283" Type="http://schemas.openxmlformats.org/officeDocument/2006/relationships/hyperlink" Target="http://epm.ntu.edu.tw/zh_tw/A_about/1/%E6%9E%97%E5%85%88%E5%92%8C-Hsien-Ho-Lin-1834793" TargetMode="External"/><Relationship Id="rId490" Type="http://schemas.openxmlformats.org/officeDocument/2006/relationships/hyperlink" Target="http://www.ce.ncu.edu.tw/~mlku/advisor.html" TargetMode="External"/><Relationship Id="rId504" Type="http://schemas.openxmlformats.org/officeDocument/2006/relationships/hyperlink" Target="http://www.cs.nthu.edu.tw/~wkhon/" TargetMode="External"/><Relationship Id="rId711" Type="http://schemas.openxmlformats.org/officeDocument/2006/relationships/hyperlink" Target="http://www.ncku.edu.tw/source/home/teacher_hsingi_personal.htm" TargetMode="External"/><Relationship Id="rId949" Type="http://schemas.openxmlformats.org/officeDocument/2006/relationships/hyperlink" Target="http://basicmed.med.ncku.edu.tw/teacher_view.php?id=79&amp;lmenuid=4&amp;smenuid=0&amp;lang=tw" TargetMode="External"/><Relationship Id="rId78" Type="http://schemas.openxmlformats.org/officeDocument/2006/relationships/hyperlink" Target="http://www.pme.nthu.edu.tw/files/14-1265-73968,r4027-1.php?Lang=zh-tw" TargetMode="External"/><Relationship Id="rId143" Type="http://schemas.openxmlformats.org/officeDocument/2006/relationships/hyperlink" Target="http://www.general.nsysu.edu.tw/html/profile/02_jiang_jeng_kuan.html" TargetMode="External"/><Relationship Id="rId350" Type="http://schemas.openxmlformats.org/officeDocument/2006/relationships/hyperlink" Target="http://www.esoe.ntu.edu.tw/zh_tw/members/%E5%90%B3-%E6%96%87%E4%B8%AD-4306480" TargetMode="External"/><Relationship Id="rId588" Type="http://schemas.openxmlformats.org/officeDocument/2006/relationships/hyperlink" Target="http://chem.web.nthu.edu.tw/files/13-1078-31960.php?Lang=zh-tw" TargetMode="External"/><Relationship Id="rId795" Type="http://schemas.openxmlformats.org/officeDocument/2006/relationships/hyperlink" Target="https://researchoutput.ncku.edu.tw/zh/persons/sheng-huoo-ni" TargetMode="External"/><Relationship Id="rId809" Type="http://schemas.openxmlformats.org/officeDocument/2006/relationships/hyperlink" Target="http://www.ba.ncku.edu.tw/stuff/TEACHER/hhceasy/" TargetMode="External"/><Relationship Id="rId9" Type="http://schemas.openxmlformats.org/officeDocument/2006/relationships/hyperlink" Target="http://decr.web2.nhcue.edu.tw/files/15-1022-9458,c21-1.php?Lang=zh-tw" TargetMode="External"/><Relationship Id="rId210" Type="http://schemas.openxmlformats.org/officeDocument/2006/relationships/hyperlink" Target="http://www.econ.ntu.edu.tw/zh_tw/people/%E5%8F%A4-%E6%85%A7%E9%9B%AF-43188958" TargetMode="External"/><Relationship Id="rId448" Type="http://schemas.openxmlformats.org/officeDocument/2006/relationships/hyperlink" Target="http://gibms.cgu.edu.tw/files/13-1041-20143.php?Lang=zh-tw" TargetMode="External"/><Relationship Id="rId655" Type="http://schemas.openxmlformats.org/officeDocument/2006/relationships/hyperlink" Target="http://www.ee.ntpu.edu.tw/jclin/" TargetMode="External"/><Relationship Id="rId862" Type="http://schemas.openxmlformats.org/officeDocument/2006/relationships/hyperlink" Target="https://www.ee.ncku.edu.tw/subpage_div/teacher_new_2/index2.php?teacher_id=65" TargetMode="External"/><Relationship Id="rId1078" Type="http://schemas.openxmlformats.org/officeDocument/2006/relationships/hyperlink" Target="http://soil.nchu.edu.tw/teachers_02.html" TargetMode="External"/><Relationship Id="rId294" Type="http://schemas.openxmlformats.org/officeDocument/2006/relationships/hyperlink" Target="http://ah.ntu.edu.tw/web/Teacher!one.action?tid=3646&amp;depno=P10" TargetMode="External"/><Relationship Id="rId308" Type="http://schemas.openxmlformats.org/officeDocument/2006/relationships/hyperlink" Target="http://www3.math.ntu.edu.tw/people/bio.php?PID=3447" TargetMode="External"/><Relationship Id="rId515" Type="http://schemas.openxmlformats.org/officeDocument/2006/relationships/hyperlink" Target="http://chem.web.nthu.edu.tw/files/13-1078-32024.php?Lang=zh-tw" TargetMode="External"/><Relationship Id="rId722" Type="http://schemas.openxmlformats.org/officeDocument/2006/relationships/hyperlink" Target="http://bbc010.web.ncku.edu.tw/files/11-1402-19076.php?Lang=zh-tw" TargetMode="External"/><Relationship Id="rId89" Type="http://schemas.openxmlformats.org/officeDocument/2006/relationships/hyperlink" Target="http://www.ee.nsysu.edu.tw/teacher/teachers.asp?tel=4194" TargetMode="External"/><Relationship Id="rId154" Type="http://schemas.openxmlformats.org/officeDocument/2006/relationships/hyperlink" Target="http://www.bm.nsysu.edu.tw/files/11-1099-12951.php" TargetMode="External"/><Relationship Id="rId361" Type="http://schemas.openxmlformats.org/officeDocument/2006/relationships/hyperlink" Target="http://www.oc.ntu.edu.tw/?teacher=%E8%AC%9D%E5%BF%97%E8%B1%AA" TargetMode="External"/><Relationship Id="rId599" Type="http://schemas.openxmlformats.org/officeDocument/2006/relationships/hyperlink" Target="http://chem.web.nthu.edu.tw/files/13-1078-31965.php?Lang=zh-tw" TargetMode="External"/><Relationship Id="rId1005" Type="http://schemas.openxmlformats.org/officeDocument/2006/relationships/hyperlink" Target="https://flc.nccu.edu.tw/zh_tw/member/-%E6%9E%97%E7%BF%B0%E5%84%80-11079341" TargetMode="External"/><Relationship Id="rId459" Type="http://schemas.openxmlformats.org/officeDocument/2006/relationships/hyperlink" Target="http://mip.cgu.edu.tw/files/15-1035-36458,c164-1.php?Lang=zh-tw" TargetMode="External"/><Relationship Id="rId666" Type="http://schemas.openxmlformats.org/officeDocument/2006/relationships/hyperlink" Target="https://www.ntpu.edu.tw/econ/teachers/teachers_more.php?id=7" TargetMode="External"/><Relationship Id="rId873" Type="http://schemas.openxmlformats.org/officeDocument/2006/relationships/hyperlink" Target="http://www.ed.ncku.edu.tw/Pages/BLCherng.aspx" TargetMode="External"/><Relationship Id="rId1089" Type="http://schemas.openxmlformats.org/officeDocument/2006/relationships/hyperlink" Target="http://lifes.nchu.edu.tw/wb_teacher02.asp?url=132&amp;cno=9&amp;tno=25" TargetMode="External"/><Relationship Id="rId16" Type="http://schemas.openxmlformats.org/officeDocument/2006/relationships/hyperlink" Target="http://gepg.web2.nhcue.edu.tw/files/11-1025-871.php?Lang=zh-tw" TargetMode="External"/><Relationship Id="rId221" Type="http://schemas.openxmlformats.org/officeDocument/2006/relationships/hyperlink" Target="http://www.ae.ntu.edu.tw/people/bio.php?PID=44" TargetMode="External"/><Relationship Id="rId319" Type="http://schemas.openxmlformats.org/officeDocument/2006/relationships/hyperlink" Target="http://ah.ntu.edu.tw/web/Teacher!one.action?tid=312" TargetMode="External"/><Relationship Id="rId526" Type="http://schemas.openxmlformats.org/officeDocument/2006/relationships/hyperlink" Target="http://college.life.nthu.edu.tw/people/bio.php?PID=57" TargetMode="External"/><Relationship Id="rId733" Type="http://schemas.openxmlformats.org/officeDocument/2006/relationships/hyperlink" Target="http://www.iim.ncku.edu.tw/files/11-1407-20392.php?Lang=zh-tw" TargetMode="External"/><Relationship Id="rId940" Type="http://schemas.openxmlformats.org/officeDocument/2006/relationships/hyperlink" Target="http://www.flld.ncku.edu.tw/main.php?mod=teacher&amp;func=show_teacher&amp;teapro_id=10" TargetMode="External"/><Relationship Id="rId1016" Type="http://schemas.openxmlformats.org/officeDocument/2006/relationships/hyperlink" Target="https://ba.nccu.edu.tw/zh_tw/faculty/%E8%94%A1-%E7%B6%AD%E5%A5%87-1709480" TargetMode="External"/><Relationship Id="rId165" Type="http://schemas.openxmlformats.org/officeDocument/2006/relationships/hyperlink" Target="http://ah.ntu.edu.tw/web/Teacher!one.action?tid=320&amp;depno=P03" TargetMode="External"/><Relationship Id="rId372" Type="http://schemas.openxmlformats.org/officeDocument/2006/relationships/hyperlink" Target="http://pharmacology.ntu.edu.tw/main/Kai%20Chien%20Yang/PAGE01.HTM" TargetMode="External"/><Relationship Id="rId677" Type="http://schemas.openxmlformats.org/officeDocument/2006/relationships/hyperlink" Target="http://www.dba.ntpu.edu.tw/people/bio.php?PID=27&amp;print=friendly" TargetMode="External"/><Relationship Id="rId800" Type="http://schemas.openxmlformats.org/officeDocument/2006/relationships/hyperlink" Target="http://w3.sname.ncku.edu.tw/main.php?mod=teacher&amp;func=show_teacher&amp;teapro_id=1" TargetMode="External"/><Relationship Id="rId232" Type="http://schemas.openxmlformats.org/officeDocument/2006/relationships/hyperlink" Target="http://www.econ.ntu.edu.tw/zh_tw/people/faculty0/faculty1/%E9%BB%83-%E8%B2%9E%E7%A9%8E-80527293" TargetMode="External"/><Relationship Id="rId884" Type="http://schemas.openxmlformats.org/officeDocument/2006/relationships/hyperlink" Target="http://www.ch.ncku.edu.tw/people/bio.php?PID=23" TargetMode="External"/><Relationship Id="rId27" Type="http://schemas.openxmlformats.org/officeDocument/2006/relationships/hyperlink" Target="http://r9514030.weebly.com/" TargetMode="External"/><Relationship Id="rId537" Type="http://schemas.openxmlformats.org/officeDocument/2006/relationships/hyperlink" Target="http://www.math.nthu.edu.tw/people/bio.php?PID=42" TargetMode="External"/><Relationship Id="rId744" Type="http://schemas.openxmlformats.org/officeDocument/2006/relationships/hyperlink" Target="http://surgery.med.ncku.edu.tw/files/15-1379-124847,c15357-1.php?Lang=zh-tw" TargetMode="External"/><Relationship Id="rId951" Type="http://schemas.openxmlformats.org/officeDocument/2006/relationships/hyperlink" Target="http://basicmed.med.ncku.edu.tw/teacher_view.php?id=37&amp;lmenuid=4&amp;smenuid=0&amp;lang=tw" TargetMode="External"/><Relationship Id="rId80" Type="http://schemas.openxmlformats.org/officeDocument/2006/relationships/hyperlink" Target="http://www.ess.nthu.edu.tw/files/14-1163-14618,r1655-1.php" TargetMode="External"/><Relationship Id="rId176" Type="http://schemas.openxmlformats.org/officeDocument/2006/relationships/hyperlink" Target="http://politics.ntu.edu.tw/?p=220" TargetMode="External"/><Relationship Id="rId383" Type="http://schemas.openxmlformats.org/officeDocument/2006/relationships/hyperlink" Target="https://www.ch.ntu.edu.tw/faculty_ch/ytchan-c.html" TargetMode="External"/><Relationship Id="rId590" Type="http://schemas.openxmlformats.org/officeDocument/2006/relationships/hyperlink" Target="http://www.ee.nthu.edu.tw/~cschang/cschangc.htm" TargetMode="External"/><Relationship Id="rId604" Type="http://schemas.openxmlformats.org/officeDocument/2006/relationships/hyperlink" Target="http://hscc.cs.nthu.edu.tw/~sheujp/" TargetMode="External"/><Relationship Id="rId811" Type="http://schemas.openxmlformats.org/officeDocument/2006/relationships/hyperlink" Target="https://www.ee.ncku.edu.tw/subpage_div/teacher_new_2/index2.php?teacher_id=57" TargetMode="External"/><Relationship Id="rId1027" Type="http://schemas.openxmlformats.org/officeDocument/2006/relationships/hyperlink" Target="https://sociology.nccu.edu.tw/people/bio.php?PID=57191" TargetMode="External"/><Relationship Id="rId243" Type="http://schemas.openxmlformats.org/officeDocument/2006/relationships/hyperlink" Target="http://www.che.ntu.edu.tw/ntuche/cht/prof_detail.php?id=53" TargetMode="External"/><Relationship Id="rId450" Type="http://schemas.openxmlformats.org/officeDocument/2006/relationships/hyperlink" Target="http://gibms.cgu.edu.tw/files/15-1041-7685,c1909-1.php" TargetMode="External"/><Relationship Id="rId688" Type="http://schemas.openxmlformats.org/officeDocument/2006/relationships/hyperlink" Target="http://www.geomatics.ncku.edu.tw/member.php?id=15&amp;tpl=6" TargetMode="External"/><Relationship Id="rId895" Type="http://schemas.openxmlformats.org/officeDocument/2006/relationships/hyperlink" Target="https://researchoutput.ncku.edu.tw/zh/persons/ming-long-yeh" TargetMode="External"/><Relationship Id="rId909" Type="http://schemas.openxmlformats.org/officeDocument/2006/relationships/hyperlink" Target="http://b2400.web.ncku.edu.tw/files/13-1355-113697.php?Lang=zh-tw" TargetMode="External"/><Relationship Id="rId1080" Type="http://schemas.openxmlformats.org/officeDocument/2006/relationships/hyperlink" Target="http://www.che.nchu.edu.tw/faculty2.aspx?dsn=2043&amp;csn=1489" TargetMode="External"/><Relationship Id="rId38" Type="http://schemas.openxmlformats.org/officeDocument/2006/relationships/hyperlink" Target="http://www.che.nthu.edu.tw/people/bio.php?PID=9345" TargetMode="External"/><Relationship Id="rId103" Type="http://schemas.openxmlformats.org/officeDocument/2006/relationships/hyperlink" Target="http://www.chinese.nsysu.edu.tw/people/bio.php?PID=1246" TargetMode="External"/><Relationship Id="rId310" Type="http://schemas.openxmlformats.org/officeDocument/2006/relationships/hyperlink" Target="http://www.ee.ntu.edu.tw/profile1?teacher_id=901063&amp;p=3" TargetMode="External"/><Relationship Id="rId548" Type="http://schemas.openxmlformats.org/officeDocument/2006/relationships/hyperlink" Target="http://www.che.nthu.edu.tw/people/bio.php?PID=9345" TargetMode="External"/><Relationship Id="rId755" Type="http://schemas.openxmlformats.org/officeDocument/2006/relationships/hyperlink" Target="http://www.me.ncku.edu.tw/tw/content/%E5%B1%88%E5%AD%90%E6%AD%A3" TargetMode="External"/><Relationship Id="rId962" Type="http://schemas.openxmlformats.org/officeDocument/2006/relationships/hyperlink" Target="https://researchoutput.ncku.edu.tw/zh/persons/wei-ren-su" TargetMode="External"/><Relationship Id="rId91" Type="http://schemas.openxmlformats.org/officeDocument/2006/relationships/hyperlink" Target="http://www.ee.nsysu.edu.tw/teacher/teachers.asp?tel=4176" TargetMode="External"/><Relationship Id="rId187" Type="http://schemas.openxmlformats.org/officeDocument/2006/relationships/hyperlink" Target="http://www.ansc.ntu.edu.tw/people/bio.php?PID=18" TargetMode="External"/><Relationship Id="rId394" Type="http://schemas.openxmlformats.org/officeDocument/2006/relationships/hyperlink" Target="http://www.bst.ntu.edu.tw/zh_tw/Facultystaff/Full_time/%E5%BC%B5-%E4%B8%96%E5%AE%97-73375276" TargetMode="External"/><Relationship Id="rId408" Type="http://schemas.openxmlformats.org/officeDocument/2006/relationships/hyperlink" Target="http://www.ntuipb.net/371653117933805-c-p-cheng.html" TargetMode="External"/><Relationship Id="rId615" Type="http://schemas.openxmlformats.org/officeDocument/2006/relationships/hyperlink" Target="http://people.dyu.edu.tw/index.php?teno=VDA0NTg=" TargetMode="External"/><Relationship Id="rId822" Type="http://schemas.openxmlformats.org/officeDocument/2006/relationships/hyperlink" Target="https://researchoutput.ncku.edu.tw/zh/persons/chia-chang-chuang" TargetMode="External"/><Relationship Id="rId1038" Type="http://schemas.openxmlformats.org/officeDocument/2006/relationships/hyperlink" Target="https://commerce.nccu.edu.tw/zh_tw/faculty/faculty_directory_byname/%E5%BD%AD-%E9%87%91%E9%9A%86-81694550" TargetMode="External"/><Relationship Id="rId254" Type="http://schemas.openxmlformats.org/officeDocument/2006/relationships/hyperlink" Target="http://www.cl.ntu.edu.tw/people/bio.php?PID=49" TargetMode="External"/><Relationship Id="rId699" Type="http://schemas.openxmlformats.org/officeDocument/2006/relationships/hyperlink" Target="http://www.iim.ncku.edu.tw/files/11-1407-20382.php?Lang=zh-tw" TargetMode="External"/><Relationship Id="rId1091" Type="http://schemas.openxmlformats.org/officeDocument/2006/relationships/hyperlink" Target="https://marketing.nchu.edu.tw/index.php/tw/hide-faculty-tw/35-2017-11-13-13-10-46" TargetMode="External"/><Relationship Id="rId1105" Type="http://schemas.openxmlformats.org/officeDocument/2006/relationships/hyperlink" Target="http://gia.nchu.edu.tw/teachers-lineup/full-time-faculty/item/24-teacher-nhsu" TargetMode="External"/><Relationship Id="rId49" Type="http://schemas.openxmlformats.org/officeDocument/2006/relationships/hyperlink" Target="http://www.math.nthu.edu.tw/people/bio.php?PID=42" TargetMode="External"/><Relationship Id="rId114" Type="http://schemas.openxmlformats.org/officeDocument/2006/relationships/hyperlink" Target="http://pe.nsysu.edu.tw/files/11-1121-2355-1.php?Lang=zh-tw" TargetMode="External"/><Relationship Id="rId461" Type="http://schemas.openxmlformats.org/officeDocument/2006/relationships/hyperlink" Target="https://www1.cgmh.org.tw/intr/intr2/c3s000/research/thoracic18.html" TargetMode="External"/><Relationship Id="rId559" Type="http://schemas.openxmlformats.org/officeDocument/2006/relationships/hyperlink" Target="http://r9514030.weebly.com/" TargetMode="External"/><Relationship Id="rId766" Type="http://schemas.openxmlformats.org/officeDocument/2006/relationships/hyperlink" Target="https://researchoutput.ncku.edu.tw/zh/persons/su-chuan-lin" TargetMode="External"/><Relationship Id="rId198" Type="http://schemas.openxmlformats.org/officeDocument/2006/relationships/hyperlink" Target="http://mebe.mc.ntu.edu.tw/member.list/detail/sn/9/type/1/webSN/30" TargetMode="External"/><Relationship Id="rId321" Type="http://schemas.openxmlformats.org/officeDocument/2006/relationships/hyperlink" Target="http://www.management.ntu.edu.tw/IB/faculty/teacher/sn/180" TargetMode="External"/><Relationship Id="rId419" Type="http://schemas.openxmlformats.org/officeDocument/2006/relationships/hyperlink" Target="https://www.csie.ntu.edu.tw/people/bio.php?PID=51" TargetMode="External"/><Relationship Id="rId626" Type="http://schemas.openxmlformats.org/officeDocument/2006/relationships/hyperlink" Target="http://tweb.cjcu.edu.tw/eportfolio.php?pro_id=8xYOSew0CCUgD4H9jXa2QA2" TargetMode="External"/><Relationship Id="rId973" Type="http://schemas.openxmlformats.org/officeDocument/2006/relationships/hyperlink" Target="https://lias.nccu.edu.tw/people/bio.php?PID=57215" TargetMode="External"/><Relationship Id="rId1049" Type="http://schemas.openxmlformats.org/officeDocument/2006/relationships/hyperlink" Target="https://edu.nccu.edu.tw/zh_tw/Faculty/%E9%99%B3-%E5%A9%89%E7%9C%9F-6975507" TargetMode="External"/><Relationship Id="rId833" Type="http://schemas.openxmlformats.org/officeDocument/2006/relationships/hyperlink" Target="http://www3.hyd.ncku.edu.tw/?page_id=3202" TargetMode="External"/><Relationship Id="rId1116" Type="http://schemas.openxmlformats.org/officeDocument/2006/relationships/hyperlink" Target="http://www.amath.nchu.edu.tw/member_detail.php?Key=19" TargetMode="External"/><Relationship Id="rId265" Type="http://schemas.openxmlformats.org/officeDocument/2006/relationships/hyperlink" Target="http://ah.ntu.edu.tw/web/Teacher!one.action?tid=1807" TargetMode="External"/><Relationship Id="rId472" Type="http://schemas.openxmlformats.org/officeDocument/2006/relationships/hyperlink" Target="http://nurse.cgu.edu.tw/files/11-1033-3609.php" TargetMode="External"/><Relationship Id="rId900" Type="http://schemas.openxmlformats.org/officeDocument/2006/relationships/hyperlink" Target="http://www.polsci.ncku.edu.tw/professor_17.html" TargetMode="External"/><Relationship Id="rId125" Type="http://schemas.openxmlformats.org/officeDocument/2006/relationships/hyperlink" Target="http://ocean.nsysu.edu.tw/files/15-1252-75411,c8551-1.php?Lang=zh-tw" TargetMode="External"/><Relationship Id="rId332" Type="http://schemas.openxmlformats.org/officeDocument/2006/relationships/hyperlink" Target="http://www.forex.ntu.edu.tw/people/bio.php?PID=74" TargetMode="External"/><Relationship Id="rId777" Type="http://schemas.openxmlformats.org/officeDocument/2006/relationships/hyperlink" Target="http://www.pehl.ncku.edu.tw/files/11-1313-13406.php?Lang=zh-tw" TargetMode="External"/><Relationship Id="rId984" Type="http://schemas.openxmlformats.org/officeDocument/2006/relationships/hyperlink" Target="https://chinese.nccu.edu.tw/people/bio.php?PID=60010" TargetMode="External"/><Relationship Id="rId637" Type="http://schemas.openxmlformats.org/officeDocument/2006/relationships/hyperlink" Target="http://ae100.chihlee.edu.tw/files/11-1024-140.php" TargetMode="External"/><Relationship Id="rId844" Type="http://schemas.openxmlformats.org/officeDocument/2006/relationships/hyperlink" Target="http://www.up.ncku.edu.tw/chinese/_teacher/Chih-Hung%20Chen.htm" TargetMode="External"/><Relationship Id="rId276" Type="http://schemas.openxmlformats.org/officeDocument/2006/relationships/hyperlink" Target="http://www.philo.ntu.edu.tw/faculty/detail.php?no=34" TargetMode="External"/><Relationship Id="rId483" Type="http://schemas.openxmlformats.org/officeDocument/2006/relationships/hyperlink" Target="http://www.ss.ncu.edu.tw/~lyu/lyu_personal_ch.html" TargetMode="External"/><Relationship Id="rId690" Type="http://schemas.openxmlformats.org/officeDocument/2006/relationships/hyperlink" Target="http://bec002.web.ncku.edu.tw/files/15-1337-114286,c10607-1.php" TargetMode="External"/><Relationship Id="rId704" Type="http://schemas.openxmlformats.org/officeDocument/2006/relationships/hyperlink" Target="http://imm.med.ncku.edu.tw/c_website/faculty/Faculty_chinese/sw_c.htm" TargetMode="External"/><Relationship Id="rId911" Type="http://schemas.openxmlformats.org/officeDocument/2006/relationships/hyperlink" Target="http://www.es.ncku.edu.tw/esncku/zh/page.teacher.query.action?id=29" TargetMode="External"/><Relationship Id="rId40" Type="http://schemas.openxmlformats.org/officeDocument/2006/relationships/hyperlink" Target="http://college.life.nthu.edu.tw/people/bio.php?PID=42" TargetMode="External"/><Relationship Id="rId136" Type="http://schemas.openxmlformats.org/officeDocument/2006/relationships/hyperlink" Target="http://math.nsysu.edu.tw/files/14-1087-10905,r2844-1.php?Lang=zh-tw" TargetMode="External"/><Relationship Id="rId343" Type="http://schemas.openxmlformats.org/officeDocument/2006/relationships/hyperlink" Target="http://www.psy.ntu.edu.tw/index.php/members/faculty/fulltime-faculty/319-weng-li-jen" TargetMode="External"/><Relationship Id="rId550" Type="http://schemas.openxmlformats.org/officeDocument/2006/relationships/hyperlink" Target="http://languagecenter.web.nthu.edu.tw/files/11-1911-10196.php?Lang=en" TargetMode="External"/><Relationship Id="rId788" Type="http://schemas.openxmlformats.org/officeDocument/2006/relationships/hyperlink" Target="http://www.pt.ncku.edu.tw/02-5-1-7.htm" TargetMode="External"/><Relationship Id="rId995" Type="http://schemas.openxmlformats.org/officeDocument/2006/relationships/hyperlink" Target="https://pa.nccu.edu.tw/people/bio.php?PID=55634" TargetMode="External"/><Relationship Id="rId203" Type="http://schemas.openxmlformats.org/officeDocument/2006/relationships/hyperlink" Target="http://www.oc.ntu.edu.tw/?teacher=%E5%96%AE%E5%81%89%E5%BD%8C-vianney-denis" TargetMode="External"/><Relationship Id="rId648" Type="http://schemas.openxmlformats.org/officeDocument/2006/relationships/hyperlink" Target="http://ntpumcsl.wixsite.com/mcsl/advisor" TargetMode="External"/><Relationship Id="rId855" Type="http://schemas.openxmlformats.org/officeDocument/2006/relationships/hyperlink" Target="http://www.flld.ncku.edu.tw/main.php?mod=teacher&amp;func=show_teacher&amp;teapro_id=18" TargetMode="External"/><Relationship Id="rId1040" Type="http://schemas.openxmlformats.org/officeDocument/2006/relationships/hyperlink" Target="http://pubfin.nccu.edu.tw/faculty/ktlo/" TargetMode="External"/><Relationship Id="rId287" Type="http://schemas.openxmlformats.org/officeDocument/2006/relationships/hyperlink" Target="http://www.forex.ntu.edu.tw/people/bio.php?PID=10184" TargetMode="External"/><Relationship Id="rId410" Type="http://schemas.openxmlformats.org/officeDocument/2006/relationships/hyperlink" Target="http://www.ppm.ntu.edu.tw/zh/faculty/%E9%8D%BE%E5%98%89%E7%B6%BE" TargetMode="External"/><Relationship Id="rId494" Type="http://schemas.openxmlformats.org/officeDocument/2006/relationships/hyperlink" Target="http://www.ee.ncu.edu.tw/faculty/info.php?OID=83" TargetMode="External"/><Relationship Id="rId508" Type="http://schemas.openxmlformats.org/officeDocument/2006/relationships/hyperlink" Target="http://www.pme.nthu.edu.tw/files/14-1265-73968,r4027-1.php?Lang=zh-tw" TargetMode="External"/><Relationship Id="rId715" Type="http://schemas.openxmlformats.org/officeDocument/2006/relationships/hyperlink" Target="http://myweb.ncku.edu.tw/~hoch/index_tw.html" TargetMode="External"/><Relationship Id="rId922" Type="http://schemas.openxmlformats.org/officeDocument/2006/relationships/hyperlink" Target="http://imm.med.ncku.edu.tw/c_website/faculty/faculty_chinese/ct_c.htm" TargetMode="External"/><Relationship Id="rId147" Type="http://schemas.openxmlformats.org/officeDocument/2006/relationships/hyperlink" Target="http://www.general.nsysu.edu.tw/html/profile/04_kai_yang_lo.html" TargetMode="External"/><Relationship Id="rId354" Type="http://schemas.openxmlformats.org/officeDocument/2006/relationships/hyperlink" Target="http://ah.ntu.edu.tw/web/Teacher!one.action?tid=395&amp;depno=N03" TargetMode="External"/><Relationship Id="rId799" Type="http://schemas.openxmlformats.org/officeDocument/2006/relationships/hyperlink" Target="http://basicmed.med.ncku.edu.tw/teacher_view.php?id=221&amp;lmenuid=4&amp;smenuid=0&amp;lang=tw" TargetMode="External"/><Relationship Id="rId51" Type="http://schemas.openxmlformats.org/officeDocument/2006/relationships/hyperlink" Target="http://mcb.life.nthu.edu.tw/people/bio.php?PID=19" TargetMode="External"/><Relationship Id="rId561" Type="http://schemas.openxmlformats.org/officeDocument/2006/relationships/hyperlink" Target="http://www.phys.nthu.edu.tw/c_teacher/kuoan-wu.html" TargetMode="External"/><Relationship Id="rId659" Type="http://schemas.openxmlformats.org/officeDocument/2006/relationships/hyperlink" Target="https://www.law.ntpu.edu.tw/?practice=%E5%BE%90%E8%82%B2%E5%AE%89%EF%BC%8Eyu-an-hsu" TargetMode="External"/><Relationship Id="rId866" Type="http://schemas.openxmlformats.org/officeDocument/2006/relationships/hyperlink" Target="http://www.earth.ncku.edu.tw/main.php?mod=teacher&amp;func=show_teacher&amp;teapro_id=55" TargetMode="External"/><Relationship Id="rId214" Type="http://schemas.openxmlformats.org/officeDocument/2006/relationships/hyperlink" Target="http://ah.ntu.edu.tw/web/Teacher!one.action?tid=910" TargetMode="External"/><Relationship Id="rId298" Type="http://schemas.openxmlformats.org/officeDocument/2006/relationships/hyperlink" Target="http://www.ee.ntu.edu.tw/profile1?teacher_id=943015&amp;p=3" TargetMode="External"/><Relationship Id="rId421" Type="http://schemas.openxmlformats.org/officeDocument/2006/relationships/hyperlink" Target="http://ce.cgu.edu.tw/files/11-1048-2751.php" TargetMode="External"/><Relationship Id="rId519" Type="http://schemas.openxmlformats.org/officeDocument/2006/relationships/hyperlink" Target="http://www.mse.nthu.edu.tw/people/bio.php?PID=48" TargetMode="External"/><Relationship Id="rId1051" Type="http://schemas.openxmlformats.org/officeDocument/2006/relationships/hyperlink" Target="https://stat.nccu.edu.tw/zh_tw/members/%E6%B1%9F-%E6%8C%AF%E6%9D%B1-83755316" TargetMode="External"/><Relationship Id="rId158" Type="http://schemas.openxmlformats.org/officeDocument/2006/relationships/hyperlink" Target="http://www.finance.nsysu.edu.tw/teachers/yihieng.htm" TargetMode="External"/><Relationship Id="rId726" Type="http://schemas.openxmlformats.org/officeDocument/2006/relationships/hyperlink" Target="http://imm.med.ncku.edu.tw/c_website/faculty/Faculty_chinese/lw_c.htm" TargetMode="External"/><Relationship Id="rId933" Type="http://schemas.openxmlformats.org/officeDocument/2006/relationships/hyperlink" Target="http://www.stat.ncku.edu.tw/UserFunc/ProfData/UserShowProfessor.asp?pid=9602004" TargetMode="External"/><Relationship Id="rId1009" Type="http://schemas.openxmlformats.org/officeDocument/2006/relationships/hyperlink" Target="https://flc.nccu.edu.tw/zh_tw/member/-%E8%98%87%E9%9D%96%E6%A3%BB-22288553" TargetMode="External"/><Relationship Id="rId62" Type="http://schemas.openxmlformats.org/officeDocument/2006/relationships/hyperlink" Target="http://www.ene.nthu.edu.tw/teacherinfo.php?teacherid=kchsieh" TargetMode="External"/><Relationship Id="rId365" Type="http://schemas.openxmlformats.org/officeDocument/2006/relationships/hyperlink" Target="http://rx.mc.ntu.edu.tw/myDOP/SCENE/FACULTY/facultyview.php?malangue=&amp;rub=faculty//1//c4ca4238a0b923820dcc509a6f75849b1115870favZJdI7oHdIk" TargetMode="External"/><Relationship Id="rId572" Type="http://schemas.openxmlformats.org/officeDocument/2006/relationships/hyperlink" Target="http://doei.web2.nhcue.edu.tw/files/15-1020-8646,c29-1.php?Lang=zh-tw" TargetMode="External"/><Relationship Id="rId225" Type="http://schemas.openxmlformats.org/officeDocument/2006/relationships/hyperlink" Target="http://homepage.ntu.edu.tw/~mchuang/Master.htm" TargetMode="External"/><Relationship Id="rId432" Type="http://schemas.openxmlformats.org/officeDocument/2006/relationships/hyperlink" Target="https://sites.google.com/site/fengbinwang0229/" TargetMode="External"/><Relationship Id="rId877" Type="http://schemas.openxmlformats.org/officeDocument/2006/relationships/hyperlink" Target="http://basicmed.med.ncku.edu.tw/teacher_view.php?id=231&amp;lmenuid=4&amp;smenuid=0&amp;lang=tw" TargetMode="External"/><Relationship Id="rId1062" Type="http://schemas.openxmlformats.org/officeDocument/2006/relationships/hyperlink" Target="https://www.cs.nccu.edu.tw/~mftsai/" TargetMode="External"/><Relationship Id="rId737" Type="http://schemas.openxmlformats.org/officeDocument/2006/relationships/hyperlink" Target="http://www.iim.ncku.edu.tw/files/11-1407-20379.php?Lang=zh-tw" TargetMode="External"/><Relationship Id="rId944" Type="http://schemas.openxmlformats.org/officeDocument/2006/relationships/hyperlink" Target="https://researchoutput.ncku.edu.tw/zh/persons/shyh-jou-shieh" TargetMode="External"/><Relationship Id="rId73" Type="http://schemas.openxmlformats.org/officeDocument/2006/relationships/hyperlink" Target="http://www.ess.nthu.edu.tw/files/14-1163-14614,r1665-1.php" TargetMode="External"/><Relationship Id="rId169" Type="http://schemas.openxmlformats.org/officeDocument/2006/relationships/hyperlink" Target="http://ah.ntu.edu.tw/web/Teacher!one.action?tid=1789" TargetMode="External"/><Relationship Id="rId376" Type="http://schemas.openxmlformats.org/officeDocument/2006/relationships/hyperlink" Target="http://ah.ntu.edu.tw/web/Teacher!one.action?tid=300&amp;depno=C03" TargetMode="External"/><Relationship Id="rId583" Type="http://schemas.openxmlformats.org/officeDocument/2006/relationships/hyperlink" Target="http://clls.web2.nhcue.edu.tw/files/15-1027-10442,c16-1.php?Lang=zh-tw" TargetMode="External"/><Relationship Id="rId790" Type="http://schemas.openxmlformats.org/officeDocument/2006/relationships/hyperlink" Target="http://pe.acad.ncku.edu.tw/files/13-1059-85753.php" TargetMode="External"/><Relationship Id="rId804" Type="http://schemas.openxmlformats.org/officeDocument/2006/relationships/hyperlink" Target="http://bgc004.web.ncku.edu.tw/files/13-1417-170630.php?Lang=zh-tw" TargetMode="External"/><Relationship Id="rId4" Type="http://schemas.openxmlformats.org/officeDocument/2006/relationships/hyperlink" Target="http://delt.web2.nhcue.edu.tw/files/11-1017-151-1.php" TargetMode="External"/><Relationship Id="rId236" Type="http://schemas.openxmlformats.org/officeDocument/2006/relationships/hyperlink" Target="http://www.pt.ntu.edu.tw/moon/" TargetMode="External"/><Relationship Id="rId443" Type="http://schemas.openxmlformats.org/officeDocument/2006/relationships/hyperlink" Target="http://ls.cgu.edu.tw/files/11-1038-5045.php" TargetMode="External"/><Relationship Id="rId650" Type="http://schemas.openxmlformats.org/officeDocument/2006/relationships/hyperlink" Target="http://www.csie.ntpu.edu.tw/~leu/" TargetMode="External"/><Relationship Id="rId888" Type="http://schemas.openxmlformats.org/officeDocument/2006/relationships/hyperlink" Target="https://researchoutput.ncku.edu.tw/zh/persons/jin-fon-yang" TargetMode="External"/><Relationship Id="rId1073" Type="http://schemas.openxmlformats.org/officeDocument/2006/relationships/hyperlink" Target="https://sports.nccu.edu.tw/people/bio.php?PID=65100" TargetMode="External"/><Relationship Id="rId303" Type="http://schemas.openxmlformats.org/officeDocument/2006/relationships/hyperlink" Target="http://www.ac.ntu.edu.tw/zh_tw/members/Full_Time/%E7%BE%85-%E5%87%B1%E5%B0%B9-4783826" TargetMode="External"/><Relationship Id="rId748" Type="http://schemas.openxmlformats.org/officeDocument/2006/relationships/hyperlink" Target="https://researchoutput.ncku.edu.tw/zh/persons/hsin-hui-chou" TargetMode="External"/><Relationship Id="rId955" Type="http://schemas.openxmlformats.org/officeDocument/2006/relationships/hyperlink" Target="https://researchoutput.ncku.edu.tw/zh/persons/meng-feng-yen" TargetMode="External"/><Relationship Id="rId84" Type="http://schemas.openxmlformats.org/officeDocument/2006/relationships/hyperlink" Target="http://dop.nsysu.edu.tw/people/bio.php?PID=18" TargetMode="External"/><Relationship Id="rId387" Type="http://schemas.openxmlformats.org/officeDocument/2006/relationships/hyperlink" Target="http://ah.ntu.edu.tw/web/Teacher!one.action?tid=391" TargetMode="External"/><Relationship Id="rId510" Type="http://schemas.openxmlformats.org/officeDocument/2006/relationships/hyperlink" Target="http://www2.fl.nthu.edu.tw/people/bio.php?PID=11" TargetMode="External"/><Relationship Id="rId594" Type="http://schemas.openxmlformats.org/officeDocument/2006/relationships/hyperlink" Target="http://chem.web.nthu.edu.tw/files/13-1078-32013.php?Lang=zh-tw" TargetMode="External"/><Relationship Id="rId608" Type="http://schemas.openxmlformats.org/officeDocument/2006/relationships/hyperlink" Target="http://www.math.nthu.edu.tw/people/bio.php?PID=47" TargetMode="External"/><Relationship Id="rId815" Type="http://schemas.openxmlformats.org/officeDocument/2006/relationships/hyperlink" Target="http://www.flld.ncku.edu.tw/main.php?mod=teacher&amp;func=show_teacher&amp;teapro_id=8" TargetMode="External"/><Relationship Id="rId247" Type="http://schemas.openxmlformats.org/officeDocument/2006/relationships/hyperlink" Target="https://sites.google.com/site/yungchenglai/" TargetMode="External"/><Relationship Id="rId899" Type="http://schemas.openxmlformats.org/officeDocument/2006/relationships/hyperlink" Target="http://www.flld.ncku.edu.tw/main.php?mod=teacher&amp;func=show_teacher&amp;teapro_id=72" TargetMode="External"/><Relationship Id="rId1000" Type="http://schemas.openxmlformats.org/officeDocument/2006/relationships/hyperlink" Target="https://mpcg.nccu.edu.tw/zh_tw/faculty/teacher02/%E9%99%B3-%E5%98%89%E9%B3%B3-14729995" TargetMode="External"/><Relationship Id="rId1084" Type="http://schemas.openxmlformats.org/officeDocument/2006/relationships/hyperlink" Target="https://www.nchu.edu.tw/chem/cflee.htm" TargetMode="External"/><Relationship Id="rId107" Type="http://schemas.openxmlformats.org/officeDocument/2006/relationships/hyperlink" Target="http://phen.nsysu.edu.tw/files/15-1082-92130,c11302-1.php?Lang=zh-tw" TargetMode="External"/><Relationship Id="rId454" Type="http://schemas.openxmlformats.org/officeDocument/2006/relationships/hyperlink" Target="http://anatomy.cgu.edu.tw/files/13-1071-41041.php?Lang=zh-tw" TargetMode="External"/><Relationship Id="rId661" Type="http://schemas.openxmlformats.org/officeDocument/2006/relationships/hyperlink" Target="https://www.law.ntpu.edu.tw/?practice=%E5%BC%B5%E5%BF%83%E6%82%8C" TargetMode="External"/><Relationship Id="rId759" Type="http://schemas.openxmlformats.org/officeDocument/2006/relationships/hyperlink" Target="http://psychology.ncku.edu.tw/member_fulltime.php?act=view&amp;no=6" TargetMode="External"/><Relationship Id="rId966" Type="http://schemas.openxmlformats.org/officeDocument/2006/relationships/hyperlink" Target="https://commerce.nccu.edu.tw/zh_tw/faculty/faculty_directory_bydept/%E4%BA%8E-%E5%8D%93%E6%B0%91-94368567" TargetMode="External"/><Relationship Id="rId11" Type="http://schemas.openxmlformats.org/officeDocument/2006/relationships/hyperlink" Target="http://www.gdece.nthu.edu.tw/people/bio.php?PID=21" TargetMode="External"/><Relationship Id="rId314" Type="http://schemas.openxmlformats.org/officeDocument/2006/relationships/hyperlink" Target="http://epm.ntu.edu.tw/zh_tw/A_about/1/%E6%96%BD%E6%83%9F%E9%87%8F-Wei-Liang-Shih-30277486" TargetMode="External"/><Relationship Id="rId398" Type="http://schemas.openxmlformats.org/officeDocument/2006/relationships/hyperlink" Target="http://www.hort.ntu.edu.tw/zh_tw/Member/-%E5%BC%B5%E8%80%80%E4%B9%BE-79317990" TargetMode="External"/><Relationship Id="rId521" Type="http://schemas.openxmlformats.org/officeDocument/2006/relationships/hyperlink" Target="http://chem.web.nthu.edu.tw/files/13-1078-31967.php?Lang=zh-tw" TargetMode="External"/><Relationship Id="rId619" Type="http://schemas.openxmlformats.org/officeDocument/2006/relationships/hyperlink" Target="http://www.mis.csu.edu.tw/wSite/ct?xItem=71640&amp;ctNode=12087&amp;mp=10204&amp;idPath=8291_8319_12087" TargetMode="External"/><Relationship Id="rId95" Type="http://schemas.openxmlformats.org/officeDocument/2006/relationships/hyperlink" Target="http://mem.nsysu.edu.tw/files/11-1090-7138-1.php" TargetMode="External"/><Relationship Id="rId160" Type="http://schemas.openxmlformats.org/officeDocument/2006/relationships/hyperlink" Target="http://www.mse.ntu.edu.tw/index.php?option=com_zoo&amp;task=item&amp;item_id=43&amp;category_id=26&amp;Itemid=795&amp;lang=tw" TargetMode="External"/><Relationship Id="rId826" Type="http://schemas.openxmlformats.org/officeDocument/2006/relationships/hyperlink" Target="http://economics.ncku.edu.tw/professor.asp?ID=87" TargetMode="External"/><Relationship Id="rId1011" Type="http://schemas.openxmlformats.org/officeDocument/2006/relationships/hyperlink" Target="http://www.ethnos.nccu.edu.tw/e-teacher_zhao.asp" TargetMode="External"/><Relationship Id="rId1109" Type="http://schemas.openxmlformats.org/officeDocument/2006/relationships/hyperlink" Target="http://www.ee.nchu.edu.tw/wb_t_introduction_1.asp?sn=26" TargetMode="External"/><Relationship Id="rId258" Type="http://schemas.openxmlformats.org/officeDocument/2006/relationships/hyperlink" Target="https://management.ntu.edu.tw/Acc/faculty/teacher/sn/146" TargetMode="External"/><Relationship Id="rId465" Type="http://schemas.openxmlformats.org/officeDocument/2006/relationships/hyperlink" Target="https://www1.cgmh.org.tw/intr/intr2/c3s000/research/k3_12.html" TargetMode="External"/><Relationship Id="rId672" Type="http://schemas.openxmlformats.org/officeDocument/2006/relationships/hyperlink" Target="http://www.coop.ntpu.edu.tw/index.php?apps=teacher&amp;action=more&amp;id=201404090248461397011726662FE5229121" TargetMode="External"/><Relationship Id="rId1095" Type="http://schemas.openxmlformats.org/officeDocument/2006/relationships/hyperlink" Target="https://www.phys.nchu.edu.tw/member/ins.php?index_m1_id=4&amp;index_id=23" TargetMode="External"/><Relationship Id="rId22" Type="http://schemas.openxmlformats.org/officeDocument/2006/relationships/hyperlink" Target="http://gimse.web2.nhcue.edu.tw/files/13-1028-28232.php?Lang=zh-tw" TargetMode="External"/><Relationship Id="rId118" Type="http://schemas.openxmlformats.org/officeDocument/2006/relationships/hyperlink" Target="http://gios.nsysu.edu.tw/members/bio.php?PID=7" TargetMode="External"/><Relationship Id="rId325" Type="http://schemas.openxmlformats.org/officeDocument/2006/relationships/hyperlink" Target="http://www.cl.ntu.edu.tw/people/bio.php?PID=194" TargetMode="External"/><Relationship Id="rId532" Type="http://schemas.openxmlformats.org/officeDocument/2006/relationships/hyperlink" Target="http://ipt.web.nthu.edu.tw/files/13-1239-40063.php" TargetMode="External"/><Relationship Id="rId977" Type="http://schemas.openxmlformats.org/officeDocument/2006/relationships/hyperlink" Target="https://commerce.nccu.edu.tw/zh_tw/faculty/faculty_directory_byname/%E5%8F%B8%E5%BE%92-%E9%81%94%E8%B3%A2-34711070" TargetMode="External"/><Relationship Id="rId171" Type="http://schemas.openxmlformats.org/officeDocument/2006/relationships/hyperlink" Target="http://www.law.ntu.edu.tw/index.php/%E8%AA%8D%E8%AD%98%E6%9C%AC%E9%99%A2/%E6%9C%AC%E9%99%A2%E5%B8%AB%E8%B3%87/item/215-%E6%9B%BE%E5%AE%9B%E5%A6%82" TargetMode="External"/><Relationship Id="rId837" Type="http://schemas.openxmlformats.org/officeDocument/2006/relationships/hyperlink" Target="http://www.law.ncku.edu.tw/teachers/Pages/sckuo.aspx" TargetMode="External"/><Relationship Id="rId1022" Type="http://schemas.openxmlformats.org/officeDocument/2006/relationships/hyperlink" Target="http://www.law.nccu.edu.tw/people/bio.php?PID=35" TargetMode="External"/><Relationship Id="rId269" Type="http://schemas.openxmlformats.org/officeDocument/2006/relationships/hyperlink" Target="http://w3.mc.ntu.edu.tw/department/ibmb/teacher_ljj.html" TargetMode="External"/><Relationship Id="rId476" Type="http://schemas.openxmlformats.org/officeDocument/2006/relationships/hyperlink" Target="http://140.115.55.13/index.php?apps=faculty&amp;action=more&amp;id=26" TargetMode="External"/><Relationship Id="rId683" Type="http://schemas.openxmlformats.org/officeDocument/2006/relationships/hyperlink" Target="https://tec.ntpu.edu.tw/?p=212" TargetMode="External"/><Relationship Id="rId890" Type="http://schemas.openxmlformats.org/officeDocument/2006/relationships/hyperlink" Target="https://www.ee.ncku.edu.tw/subpage_div/teacher_new_2/index2.php?teacher_id=91" TargetMode="External"/><Relationship Id="rId904" Type="http://schemas.openxmlformats.org/officeDocument/2006/relationships/hyperlink" Target="https://www.ee.ncku.edu.tw/subpage_div/teacher_new_2/index2.php?teacher_id=96" TargetMode="External"/><Relationship Id="rId33" Type="http://schemas.openxmlformats.org/officeDocument/2006/relationships/hyperlink" Target="http://cge.gec.nthu.edu.tw/regular/fang/index.html" TargetMode="External"/><Relationship Id="rId129" Type="http://schemas.openxmlformats.org/officeDocument/2006/relationships/hyperlink" Target="http://test.bondlink.com.tw/chem/about1.asp?in=231" TargetMode="External"/><Relationship Id="rId336" Type="http://schemas.openxmlformats.org/officeDocument/2006/relationships/hyperlink" Target="http://www.management.ntu.edu.tw/Fin/faculty/teacher/sn/70" TargetMode="External"/><Relationship Id="rId543" Type="http://schemas.openxmlformats.org/officeDocument/2006/relationships/hyperlink" Target="http://ipt.web.nthu.edu.tw/files/13-1239-40062.php" TargetMode="External"/><Relationship Id="rId988" Type="http://schemas.openxmlformats.org/officeDocument/2006/relationships/hyperlink" Target="https://chinese.nccu.edu.tw/people/bio.php?PID=54410" TargetMode="External"/><Relationship Id="rId182" Type="http://schemas.openxmlformats.org/officeDocument/2006/relationships/hyperlink" Target="http://www.management.ntu.edu.tw/IM/faculty/teacher/sn/22" TargetMode="External"/><Relationship Id="rId403" Type="http://schemas.openxmlformats.org/officeDocument/2006/relationships/hyperlink" Target="http://ntusw.ntu.edu.tw/zh_tw/member/teacher/%E8%B6%99-%E6%9B%89%E8%8A%B3-4110653" TargetMode="External"/><Relationship Id="rId750" Type="http://schemas.openxmlformats.org/officeDocument/2006/relationships/hyperlink" Target="http://www.es.ncku.edu.tw/esncku/zh/page.teacher.query.action?id=24" TargetMode="External"/><Relationship Id="rId848" Type="http://schemas.openxmlformats.org/officeDocument/2006/relationships/hyperlink" Target="http://www.nursing.ncku.edu.tw/p/412-1106-13339.php?Lang=zh-tw" TargetMode="External"/><Relationship Id="rId1033" Type="http://schemas.openxmlformats.org/officeDocument/2006/relationships/hyperlink" Target="https://commerce.nccu.edu.tw/zh_tw/faculty/faculty_directory_byname/%E5%BC%B5-%E7%91%9C%E5%80%A9-60133012" TargetMode="External"/><Relationship Id="rId487" Type="http://schemas.openxmlformats.org/officeDocument/2006/relationships/hyperlink" Target="http://www.dop.ncu.edu.tw/ch/teacher/index_more/64" TargetMode="External"/><Relationship Id="rId610" Type="http://schemas.openxmlformats.org/officeDocument/2006/relationships/hyperlink" Target="http://www.ie.nthu.edu.tw/files/14-1267-37705,r2660-1.php?Lang=zh-tw" TargetMode="External"/><Relationship Id="rId694" Type="http://schemas.openxmlformats.org/officeDocument/2006/relationships/hyperlink" Target="https://researchoutput.ncku.edu.tw/zh/persons/ming-cheng-wang" TargetMode="External"/><Relationship Id="rId708" Type="http://schemas.openxmlformats.org/officeDocument/2006/relationships/hyperlink" Target="https://researchoutput.ncku.edu.tw/zh/persons/hsi-an-shih" TargetMode="External"/><Relationship Id="rId915" Type="http://schemas.openxmlformats.org/officeDocument/2006/relationships/hyperlink" Target="https://researchoutput.ncku.edu.tw/zh/persons/ming-yen-tsai" TargetMode="External"/><Relationship Id="rId347" Type="http://schemas.openxmlformats.org/officeDocument/2006/relationships/hyperlink" Target="http://ah.ntu.edu.tw/web/Teacher!one.action?tid=81" TargetMode="External"/><Relationship Id="rId999" Type="http://schemas.openxmlformats.org/officeDocument/2006/relationships/hyperlink" Target="http://www.psy.ntu.edu.tw/index.php/members/faculty/fulltime-faculty/1767-lee-i-ching" TargetMode="External"/><Relationship Id="rId1100" Type="http://schemas.openxmlformats.org/officeDocument/2006/relationships/hyperlink" Target="http://www.pp.nchu.edu.tw/?page_id=997" TargetMode="External"/><Relationship Id="rId44" Type="http://schemas.openxmlformats.org/officeDocument/2006/relationships/hyperlink" Target="http://www.lst.nthu.edu.tw/files/15-1176-16804,c5880-1.php" TargetMode="External"/><Relationship Id="rId554" Type="http://schemas.openxmlformats.org/officeDocument/2006/relationships/hyperlink" Target="http://www.qf.nthu.edu.tw/files/15-1173-16657,c5739-1.php" TargetMode="External"/><Relationship Id="rId761" Type="http://schemas.openxmlformats.org/officeDocument/2006/relationships/hyperlink" Target="http://www.earth.ncku.edu.tw/main.php?mod=teacher&amp;func=show_teacher&amp;teapro_id=59" TargetMode="External"/><Relationship Id="rId859" Type="http://schemas.openxmlformats.org/officeDocument/2006/relationships/hyperlink" Target="http://www.phys.ncku.edu.tw/db/pweb/teacher.php?user_id=100017" TargetMode="External"/><Relationship Id="rId193" Type="http://schemas.openxmlformats.org/officeDocument/2006/relationships/hyperlink" Target="http://politics.ntu.edu.tw/?p=121" TargetMode="External"/><Relationship Id="rId207" Type="http://schemas.openxmlformats.org/officeDocument/2006/relationships/hyperlink" Target="http://www.econ.ntu.edu.tw/zh_tw/people/faculty0/faculty1/%E9%A6%AE-%E5%8B%83%E7%BF%B0-12360442" TargetMode="External"/><Relationship Id="rId414" Type="http://schemas.openxmlformats.org/officeDocument/2006/relationships/hyperlink" Target="http://140.112.142.79/teacher/user-p.asp?teacher=wanyaochou" TargetMode="External"/><Relationship Id="rId498" Type="http://schemas.openxmlformats.org/officeDocument/2006/relationships/hyperlink" Target="http://ba.mgt.ncu.edu.tw/facultymore.aspx?menu=navTeacher1&amp;id=1036&amp;li=1" TargetMode="External"/><Relationship Id="rId621" Type="http://schemas.openxmlformats.org/officeDocument/2006/relationships/hyperlink" Target="http://www.hcu.edu.tw/gec/gec/zh-tw/19CE0C50E92F4D4FA2A7D5133AA19300/668A0FD1ADEE4A468699A48A533041E2/B74DD9DB2BEA4D65B1FB1CF03795E641/?sh=" TargetMode="External"/><Relationship Id="rId1044" Type="http://schemas.openxmlformats.org/officeDocument/2006/relationships/hyperlink" Target="https://ib.nccu.edu.tw/zh_tw/Members/%E8%AD%9A-%E4%B8%B9%E7%90%AA-49428253" TargetMode="External"/><Relationship Id="rId260" Type="http://schemas.openxmlformats.org/officeDocument/2006/relationships/hyperlink" Target="http://www.iam.ntu.edu.tw/professor/view" TargetMode="External"/><Relationship Id="rId719" Type="http://schemas.openxmlformats.org/officeDocument/2006/relationships/hyperlink" Target="https://researchoutput.ncku.edu.tw/zh/persons/yuan-hua-wu" TargetMode="External"/><Relationship Id="rId926" Type="http://schemas.openxmlformats.org/officeDocument/2006/relationships/hyperlink" Target="http://www.pehl.ncku.edu.tw/files/11-1313-13408.php?Lang=zh-tw" TargetMode="External"/><Relationship Id="rId1111" Type="http://schemas.openxmlformats.org/officeDocument/2006/relationships/hyperlink" Target="http://www.me.nchu.edu.tw/teacher/sjchiou.htm" TargetMode="External"/><Relationship Id="rId55" Type="http://schemas.openxmlformats.org/officeDocument/2006/relationships/hyperlink" Target="http://www.ee.nthu.edu.tw/ywliu/" TargetMode="External"/><Relationship Id="rId120" Type="http://schemas.openxmlformats.org/officeDocument/2006/relationships/hyperlink" Target="http://www.ips.nsysu.edu.tw/files/11-1123-2488.php" TargetMode="External"/><Relationship Id="rId358" Type="http://schemas.openxmlformats.org/officeDocument/2006/relationships/hyperlink" Target="http://www.ee.ntu.edu.tw/profile1?teacher_id=942014&amp;p=3" TargetMode="External"/><Relationship Id="rId565" Type="http://schemas.openxmlformats.org/officeDocument/2006/relationships/hyperlink" Target="http://music.web2.nhcue.edu.tw/ezfiles/19/1019/img/323/Kaoyuli.htm" TargetMode="External"/><Relationship Id="rId772" Type="http://schemas.openxmlformats.org/officeDocument/2006/relationships/hyperlink" Target="http://bm.nsysu.edu.tw/teachers/haojie_2014.html" TargetMode="External"/><Relationship Id="rId218" Type="http://schemas.openxmlformats.org/officeDocument/2006/relationships/hyperlink" Target="http://www.ie.ntu.edu.tw/professors/%E5%B0%88%E4%BB%BB%E5%B8%AB%E8%B3%87/ihong/" TargetMode="External"/><Relationship Id="rId425" Type="http://schemas.openxmlformats.org/officeDocument/2006/relationships/hyperlink" Target="http://www.csie.cgu.edu.tw/~jhchen/" TargetMode="External"/><Relationship Id="rId632" Type="http://schemas.openxmlformats.org/officeDocument/2006/relationships/hyperlink" Target="https://csie.stust.edu.tw/tc/node/Teacher11" TargetMode="External"/><Relationship Id="rId1055" Type="http://schemas.openxmlformats.org/officeDocument/2006/relationships/hyperlink" Target="https://comm.nccu.edu.tw/zh_tw/member/faculties/%E5%BC%B5-%E9%83%81%E6%95%8F-87578002" TargetMode="External"/><Relationship Id="rId271" Type="http://schemas.openxmlformats.org/officeDocument/2006/relationships/hyperlink" Target="http://www.management.ntu.edu.tw/IB/faculty/teacher/sn/190" TargetMode="External"/><Relationship Id="rId937" Type="http://schemas.openxmlformats.org/officeDocument/2006/relationships/hyperlink" Target="http://www3.hyd.ncku.edu.tw/?page_id=3241" TargetMode="External"/><Relationship Id="rId1122" Type="http://schemas.openxmlformats.org/officeDocument/2006/relationships/hyperlink" Target="http://www.vmc.nchu.edu.tw/files/common_unit/a083099e-48a3-402f-b63d-29ee40b91915/doc/vmc20.pdf" TargetMode="External"/><Relationship Id="rId66" Type="http://schemas.openxmlformats.org/officeDocument/2006/relationships/hyperlink" Target="http://www.ie.nthu.edu.tw/files/14-1267-37818,r2658-1.php" TargetMode="External"/><Relationship Id="rId131" Type="http://schemas.openxmlformats.org/officeDocument/2006/relationships/hyperlink" Target="http://pochiaolab.wixsite.com/pochiao/prof-po-chiao-lin" TargetMode="External"/><Relationship Id="rId369" Type="http://schemas.openxmlformats.org/officeDocument/2006/relationships/hyperlink" Target="http://www.law.ntu.edu.tw/index.php/%E8%AA%8D%E8%AD%98%E6%9C%AC%E9%99%A2/%E6%9C%AC%E9%99%A2%E5%B8%AB%E8%B3%87/item/206-%E8%96%9B%E6%99%BA%E4%BB%81" TargetMode="External"/><Relationship Id="rId576" Type="http://schemas.openxmlformats.org/officeDocument/2006/relationships/hyperlink" Target="http://b30.web2.nhcue.edu.tw/files/15-1029-23795,c1177-1.php" TargetMode="External"/><Relationship Id="rId783" Type="http://schemas.openxmlformats.org/officeDocument/2006/relationships/hyperlink" Target="https://researchoutput.ncku.edu.tw/zh/persons/sheng-shu-hou" TargetMode="External"/><Relationship Id="rId990" Type="http://schemas.openxmlformats.org/officeDocument/2006/relationships/hyperlink" Target="https://chinese.nccu.edu.tw/people/bio.php?PID=114781" TargetMode="External"/><Relationship Id="rId229" Type="http://schemas.openxmlformats.org/officeDocument/2006/relationships/hyperlink" Target="http://ntuot.mc.ntu.edu.tw/people/bio.php?PID=11" TargetMode="External"/><Relationship Id="rId436" Type="http://schemas.openxmlformats.org/officeDocument/2006/relationships/hyperlink" Target="http://ibm.cgu.edu.tw/files/15-1031-26329,c8954-1.php?Lang=zh-tw" TargetMode="External"/><Relationship Id="rId643" Type="http://schemas.openxmlformats.org/officeDocument/2006/relationships/hyperlink" Target="http://c004.hwu.edu.tw/files/11-1054-1497.php?Lang=zh-tw" TargetMode="External"/><Relationship Id="rId1066" Type="http://schemas.openxmlformats.org/officeDocument/2006/relationships/hyperlink" Target="https://comm.nccu.edu.tw/zh_tw/member/faculties/%E8%94%A1-%E7%90%B0-47490388" TargetMode="External"/><Relationship Id="rId850" Type="http://schemas.openxmlformats.org/officeDocument/2006/relationships/hyperlink" Target="https://researchoutput.ncku.edu.tw/zh/persons/hsin-chih-chen" TargetMode="External"/><Relationship Id="rId948" Type="http://schemas.openxmlformats.org/officeDocument/2006/relationships/hyperlink" Target="http://www.csie.ncku.edu.tw/ncku_csie/depmember/teacherdetail/id/15" TargetMode="External"/><Relationship Id="rId77" Type="http://schemas.openxmlformats.org/officeDocument/2006/relationships/hyperlink" Target="http://phys.web.nthu.edu.tw/files/14-1275-108037,r3581-1.php?Lang=zh-tw" TargetMode="External"/><Relationship Id="rId282" Type="http://schemas.openxmlformats.org/officeDocument/2006/relationships/hyperlink" Target="http://ah.ntu.edu.tw/web/Teacher!one.action?tid=3664" TargetMode="External"/><Relationship Id="rId503" Type="http://schemas.openxmlformats.org/officeDocument/2006/relationships/hyperlink" Target="http://my.nthu.edu.tw/~secwww2/secretary/professor_list/chem_st.htm" TargetMode="External"/><Relationship Id="rId587" Type="http://schemas.openxmlformats.org/officeDocument/2006/relationships/hyperlink" Target="http://www.ep.nctu.edu.tw/teacher_members/teacher_member_view_tw/98" TargetMode="External"/><Relationship Id="rId710" Type="http://schemas.openxmlformats.org/officeDocument/2006/relationships/hyperlink" Target="http://www.flld.ncku.edu.tw/main.php?mod=teacher&amp;func=show_teacher&amp;teapro_id=73" TargetMode="External"/><Relationship Id="rId808" Type="http://schemas.openxmlformats.org/officeDocument/2006/relationships/hyperlink" Target="http://path.med.ncku.edu.tw/files/11-1370-14171.php?Lang=zh-tw" TargetMode="External"/><Relationship Id="rId8" Type="http://schemas.openxmlformats.org/officeDocument/2006/relationships/hyperlink" Target="https://sites.google.com/site/abundantcharactergraceliou/test" TargetMode="External"/><Relationship Id="rId142" Type="http://schemas.openxmlformats.org/officeDocument/2006/relationships/hyperlink" Target="http://math.nsysu.edu.tw/files/14-1087-10781,r2845-1.php?Lang=zh-tw" TargetMode="External"/><Relationship Id="rId447" Type="http://schemas.openxmlformats.org/officeDocument/2006/relationships/hyperlink" Target="http://gibms.cgu.edu.tw/files/15-1041-7695,c1909-1.php" TargetMode="External"/><Relationship Id="rId794" Type="http://schemas.openxmlformats.org/officeDocument/2006/relationships/hyperlink" Target="http://www.iaa.ncku.edu.tw/People/Teacher.aspx?ID=768" TargetMode="External"/><Relationship Id="rId1077" Type="http://schemas.openxmlformats.org/officeDocument/2006/relationships/hyperlink" Target="http://soil.nchu.edu.tw/teachers_20.html" TargetMode="External"/><Relationship Id="rId654" Type="http://schemas.openxmlformats.org/officeDocument/2006/relationships/hyperlink" Target="https://www.ntpu.edu.tw/econ/teachers/teachers_more.php?id=55" TargetMode="External"/><Relationship Id="rId861" Type="http://schemas.openxmlformats.org/officeDocument/2006/relationships/hyperlink" Target="http://www.csie.ncku.edu.tw/ncku_csie/depmember/teacherdetail/id/23" TargetMode="External"/><Relationship Id="rId959" Type="http://schemas.openxmlformats.org/officeDocument/2006/relationships/hyperlink" Target="http://web.che.ncku.edu.tw/index.php?option=teacher&amp;lang=cht&amp;task=pageinfo&amp;belongid=85&amp;id=127&amp;index=29" TargetMode="External"/><Relationship Id="rId293" Type="http://schemas.openxmlformats.org/officeDocument/2006/relationships/hyperlink" Target="http://www.iob.ntu.edu.tw/people/bio.php?PID=4" TargetMode="External"/><Relationship Id="rId307" Type="http://schemas.openxmlformats.org/officeDocument/2006/relationships/hyperlink" Target="http://ah.ntu.edu.tw/web/Teacher!one.action?tid=415" TargetMode="External"/><Relationship Id="rId514" Type="http://schemas.openxmlformats.org/officeDocument/2006/relationships/hyperlink" Target="http://mm.life.nthu.edu.tw/people/bio.php?PID=43" TargetMode="External"/><Relationship Id="rId721" Type="http://schemas.openxmlformats.org/officeDocument/2006/relationships/hyperlink" Target="http://web.che.ncku.edu.tw/index.php?option=teacher&amp;lang=cht&amp;task=pageinfo&amp;belongid=85&amp;id=115&amp;index=23" TargetMode="External"/><Relationship Id="rId88" Type="http://schemas.openxmlformats.org/officeDocument/2006/relationships/hyperlink" Target="http://iee.nsysu.edu.tw/files/11-1094-2661-1.php?Lang=zh-tw" TargetMode="External"/><Relationship Id="rId153" Type="http://schemas.openxmlformats.org/officeDocument/2006/relationships/hyperlink" Target="http://www.bm.nsysu.edu.tw/files/11-1099-4733.php" TargetMode="External"/><Relationship Id="rId360" Type="http://schemas.openxmlformats.org/officeDocument/2006/relationships/hyperlink" Target="http://www.ntuipb.net/356132609320142-h-l-hsieh.html" TargetMode="External"/><Relationship Id="rId598" Type="http://schemas.openxmlformats.org/officeDocument/2006/relationships/hyperlink" Target="http://www.math.nthu.edu.tw/people/bio.php?PID=15" TargetMode="External"/><Relationship Id="rId819" Type="http://schemas.openxmlformats.org/officeDocument/2006/relationships/hyperlink" Target="http://pharma.ncku.edu.tw/files/13-1367-161282-1.php?Lang=zh-tw" TargetMode="External"/><Relationship Id="rId1004" Type="http://schemas.openxmlformats.org/officeDocument/2006/relationships/hyperlink" Target="https://taiwan.nccu.edu.tw/people/bio.php?PID=50455" TargetMode="External"/><Relationship Id="rId220" Type="http://schemas.openxmlformats.org/officeDocument/2006/relationships/hyperlink" Target="http://www.ae.ntu.edu.tw/people/bio.php?PID=24" TargetMode="External"/><Relationship Id="rId458" Type="http://schemas.openxmlformats.org/officeDocument/2006/relationships/hyperlink" Target="http://mip.cgu.edu.tw/files/15-1035-36463,c164-1.php?Lang=zh-tw" TargetMode="External"/><Relationship Id="rId665" Type="http://schemas.openxmlformats.org/officeDocument/2006/relationships/hyperlink" Target="https://www.ntpu.edu.tw/econ/teachers/teachers_more.php?id=6" TargetMode="External"/><Relationship Id="rId872" Type="http://schemas.openxmlformats.org/officeDocument/2006/relationships/hyperlink" Target="http://www.emba.ncku.edu.tw/people/bio.php?PID=294" TargetMode="External"/><Relationship Id="rId1088" Type="http://schemas.openxmlformats.org/officeDocument/2006/relationships/hyperlink" Target="http://lifes.nchu.edu.tw/wb_teacher02.asp?url=132&amp;cno=9&amp;tno=6" TargetMode="External"/><Relationship Id="rId15" Type="http://schemas.openxmlformats.org/officeDocument/2006/relationships/hyperlink" Target="http://decr.web2.nhcue.edu.tw/files/15-1022-9430,c21-1.php?Lang=zh-tw" TargetMode="External"/><Relationship Id="rId318" Type="http://schemas.openxmlformats.org/officeDocument/2006/relationships/hyperlink" Target="http://140.112.142.79/teacher/user-p.asp?teacher=cfsung" TargetMode="External"/><Relationship Id="rId525" Type="http://schemas.openxmlformats.org/officeDocument/2006/relationships/hyperlink" Target="http://www.tl.nthu.edu.tw/people/bio.php?PID=237" TargetMode="External"/><Relationship Id="rId732" Type="http://schemas.openxmlformats.org/officeDocument/2006/relationships/hyperlink" Target="https://www.bio.ncku.edu.tw/%E7%94%9F%E6%85%8B%E5%AD%B8%E7%B5%84/%E6%9D%8E%E4%BA%9E%E5%A4%AB-%E6%95%99%E6%8E%88" TargetMode="External"/><Relationship Id="rId99" Type="http://schemas.openxmlformats.org/officeDocument/2006/relationships/hyperlink" Target="http://www.chinese.nsysu.edu.tw/people/bio.php?PID=26" TargetMode="External"/><Relationship Id="rId164" Type="http://schemas.openxmlformats.org/officeDocument/2006/relationships/hyperlink" Target="http://www.lifescience.ntu.edu.tw/2016/faculty_SuYiTsai.html" TargetMode="External"/><Relationship Id="rId371" Type="http://schemas.openxmlformats.org/officeDocument/2006/relationships/hyperlink" Target="https://www.lis.ntu.edu.tw/?page_id=1245" TargetMode="External"/><Relationship Id="rId1015" Type="http://schemas.openxmlformats.org/officeDocument/2006/relationships/hyperlink" Target="https://ba.nccu.edu.tw/zh_tw/faculty/%E5%BD%AD-%E6%9C%B1%E5%A6%82-85285832" TargetMode="External"/><Relationship Id="rId469" Type="http://schemas.openxmlformats.org/officeDocument/2006/relationships/hyperlink" Target="https://www1.cgmh.org.tw/intr/intr2/c3s000/research/oph1.html" TargetMode="External"/><Relationship Id="rId676" Type="http://schemas.openxmlformats.org/officeDocument/2006/relationships/hyperlink" Target="https://sociology.ntpu.edu.tw/index.php/ch/teacher/teacher_more/16" TargetMode="External"/><Relationship Id="rId883" Type="http://schemas.openxmlformats.org/officeDocument/2006/relationships/hyperlink" Target="http://www.dps.ncku.edu.tw/people/bio.php?PID=42" TargetMode="External"/><Relationship Id="rId1099" Type="http://schemas.openxmlformats.org/officeDocument/2006/relationships/hyperlink" Target="http://www.pp.nchu.edu.tw/?page_id=1028" TargetMode="External"/><Relationship Id="rId26" Type="http://schemas.openxmlformats.org/officeDocument/2006/relationships/hyperlink" Target="http://www.mse.nthu.edu.tw/~jhjean/introduction.htm" TargetMode="External"/><Relationship Id="rId231" Type="http://schemas.openxmlformats.org/officeDocument/2006/relationships/hyperlink" Target="http://www.japan.ntu.edu.tw/ch/detail?page=11" TargetMode="External"/><Relationship Id="rId329" Type="http://schemas.openxmlformats.org/officeDocument/2006/relationships/hyperlink" Target="https://www.phys.ntu.edu.tw/member/main1.aspx?mem_id=76" TargetMode="External"/><Relationship Id="rId536" Type="http://schemas.openxmlformats.org/officeDocument/2006/relationships/hyperlink" Target="http://www.mse.nthu.edu.tw/people/bio.php?PID=46" TargetMode="External"/><Relationship Id="rId175" Type="http://schemas.openxmlformats.org/officeDocument/2006/relationships/hyperlink" Target="http://homepage.ntu.edu.tw/~albertchen/Site_TW/Chen.html" TargetMode="External"/><Relationship Id="rId743" Type="http://schemas.openxmlformats.org/officeDocument/2006/relationships/hyperlink" Target="http://parasite.med.ncku.edu.tw/files/11-1369-14190.php" TargetMode="External"/><Relationship Id="rId950" Type="http://schemas.openxmlformats.org/officeDocument/2006/relationships/hyperlink" Target="http://dr.hosp.ncku.edu.tw/1_3_9_2_in.asp?dr=263" TargetMode="External"/><Relationship Id="rId1026" Type="http://schemas.openxmlformats.org/officeDocument/2006/relationships/hyperlink" Target="https://sociology.nccu.edu.tw/people/bio.php?PID=53605" TargetMode="External"/><Relationship Id="rId382" Type="http://schemas.openxmlformats.org/officeDocument/2006/relationships/hyperlink" Target="http://ecology.lifescience.ntu.edu.tw/faculty/david_zeleny.html" TargetMode="External"/><Relationship Id="rId603" Type="http://schemas.openxmlformats.org/officeDocument/2006/relationships/hyperlink" Target="http://phys.web.nthu.edu.tw/files/14-1275-58820,r3581-1.php?Lang=zh-tw" TargetMode="External"/><Relationship Id="rId687" Type="http://schemas.openxmlformats.org/officeDocument/2006/relationships/hyperlink" Target="https://researchoutput.ncku.edu.tw/zh/persons/hsiao-ping-chou" TargetMode="External"/><Relationship Id="rId810" Type="http://schemas.openxmlformats.org/officeDocument/2006/relationships/hyperlink" Target="http://www.dps.ncku.edu.tw/people/bio.php?PID=22" TargetMode="External"/><Relationship Id="rId908" Type="http://schemas.openxmlformats.org/officeDocument/2006/relationships/hyperlink" Target="http://www.math.ncku.edu.tw/people/faculty.php?member=jmliou" TargetMode="External"/><Relationship Id="rId242" Type="http://schemas.openxmlformats.org/officeDocument/2006/relationships/hyperlink" Target="http://www2.fo.ntu.edu.tw/people/bio.php?PID=25" TargetMode="External"/><Relationship Id="rId894" Type="http://schemas.openxmlformats.org/officeDocument/2006/relationships/hyperlink" Target="http://www.me.ncku.edu.tw/tw/content/%E6%BA%AB%E6%98%8C%E9%81%94" TargetMode="External"/><Relationship Id="rId37" Type="http://schemas.openxmlformats.org/officeDocument/2006/relationships/hyperlink" Target="http://my.nthu.edu.tw/~chem/faculty/e-cchan_web/e-cchanweb.html" TargetMode="External"/><Relationship Id="rId102" Type="http://schemas.openxmlformats.org/officeDocument/2006/relationships/hyperlink" Target="http://www.zephyr.nsysu.edu.tw/people/bio.php?PID=12" TargetMode="External"/><Relationship Id="rId547" Type="http://schemas.openxmlformats.org/officeDocument/2006/relationships/hyperlink" Target="http://www.pme.nthu.edu.tw/files/14-1265-74013,r4027-1.php?Lang=zh-tw" TargetMode="External"/><Relationship Id="rId754" Type="http://schemas.openxmlformats.org/officeDocument/2006/relationships/hyperlink" Target="http://www.iog.ncku.edu.tw/people/bio.php?PID=18" TargetMode="External"/><Relationship Id="rId961" Type="http://schemas.openxmlformats.org/officeDocument/2006/relationships/hyperlink" Target="http://www.stat.ncku.edu.tw/UserFunc/ProfData/UserShowProfessor.asp?pid=10208102&amp;keepThis=true&amp;TB_iframe=true&amp;height=500&amp;width=800" TargetMode="External"/><Relationship Id="rId90" Type="http://schemas.openxmlformats.org/officeDocument/2006/relationships/hyperlink" Target="http://www.ee.nsysu.edu.tw/teacher/teachers.asp?tel=4196" TargetMode="External"/><Relationship Id="rId186" Type="http://schemas.openxmlformats.org/officeDocument/2006/relationships/hyperlink" Target="http://ah.ntu.edu.tw/web/Teacher!one.action?tid=160" TargetMode="External"/><Relationship Id="rId393" Type="http://schemas.openxmlformats.org/officeDocument/2006/relationships/hyperlink" Target="http://www.mc.ntu.edu.tw/nursing/Vcard.action?q_type=-1&amp;q_itemCode=93" TargetMode="External"/><Relationship Id="rId407" Type="http://schemas.openxmlformats.org/officeDocument/2006/relationships/hyperlink" Target="http://ntusw.ntu.edu.tw/zh_tw/member/teacher/%E9%84%AD-%E9%BA%97%E7%8F%8D-12766548" TargetMode="External"/><Relationship Id="rId614" Type="http://schemas.openxmlformats.org/officeDocument/2006/relationships/hyperlink" Target="http://people.dyu.edu.tw/index.php?teno=VDAyNDc=" TargetMode="External"/><Relationship Id="rId821" Type="http://schemas.openxmlformats.org/officeDocument/2006/relationships/hyperlink" Target="http://www.math.ncku.edu.tw/people/faculty.php?member=wkcheong" TargetMode="External"/><Relationship Id="rId1037" Type="http://schemas.openxmlformats.org/officeDocument/2006/relationships/hyperlink" Target="https://english.nccu.edu.tw/people/bio.php?PID=27" TargetMode="External"/><Relationship Id="rId253" Type="http://schemas.openxmlformats.org/officeDocument/2006/relationships/hyperlink" Target="http://www.cl.ntu.edu.tw/people/bio.php?PID=39" TargetMode="External"/><Relationship Id="rId460" Type="http://schemas.openxmlformats.org/officeDocument/2006/relationships/hyperlink" Target="https://www.cgmh.org.tw/doctor/4067.htm" TargetMode="External"/><Relationship Id="rId698" Type="http://schemas.openxmlformats.org/officeDocument/2006/relationships/hyperlink" Target="http://dbbs.ncku.edu.tw/files/13-1384-130909.php?Lang=zh-tw" TargetMode="External"/><Relationship Id="rId919" Type="http://schemas.openxmlformats.org/officeDocument/2006/relationships/hyperlink" Target="http://icmmed.ncku.edu.tw/files/11-1341-11257.php" TargetMode="External"/><Relationship Id="rId1090" Type="http://schemas.openxmlformats.org/officeDocument/2006/relationships/hyperlink" Target="http://ba.nchu.edu.tw/people/bio.php?PID=11" TargetMode="External"/><Relationship Id="rId1104" Type="http://schemas.openxmlformats.org/officeDocument/2006/relationships/hyperlink" Target="http://gia.nchu.edu.tw/teachers-lineup/full-time-faculty/item/29-teacher-spwang" TargetMode="External"/><Relationship Id="rId48" Type="http://schemas.openxmlformats.org/officeDocument/2006/relationships/hyperlink" Target="http://www.stat.nthu.edu.tw/~swcheng/" TargetMode="External"/><Relationship Id="rId113" Type="http://schemas.openxmlformats.org/officeDocument/2006/relationships/hyperlink" Target="http://pe.nsysu.edu.tw/files/11-1121-2360-1.php?Lang=zh-tw" TargetMode="External"/><Relationship Id="rId320" Type="http://schemas.openxmlformats.org/officeDocument/2006/relationships/hyperlink" Target="http://www.gitl.ntu.edu.tw/people/bio.php?PID=14" TargetMode="External"/><Relationship Id="rId558" Type="http://schemas.openxmlformats.org/officeDocument/2006/relationships/hyperlink" Target="http://www.ess.nthu.edu.tw/files/14-1163-14635,r1665-1.php" TargetMode="External"/><Relationship Id="rId765" Type="http://schemas.openxmlformats.org/officeDocument/2006/relationships/hyperlink" Target="http://www.ev.ncku.edu.tw/main.php?mod=teacher&amp;func=show_teacher&amp;teapro_id=5" TargetMode="External"/><Relationship Id="rId972" Type="http://schemas.openxmlformats.org/officeDocument/2006/relationships/hyperlink" Target="https://sports.nccu.edu.tw/people/bio.php?PID=51606" TargetMode="External"/><Relationship Id="rId197" Type="http://schemas.openxmlformats.org/officeDocument/2006/relationships/hyperlink" Target="http://www.management.ntu.edu.tw/Fin/faculty/teacher/sn/241" TargetMode="External"/><Relationship Id="rId418" Type="http://schemas.openxmlformats.org/officeDocument/2006/relationships/hyperlink" Target="http://www3.math.ntu.edu.tw/people/bio.php?PID=3211" TargetMode="External"/><Relationship Id="rId625" Type="http://schemas.openxmlformats.org/officeDocument/2006/relationships/hyperlink" Target="http://tweb.cjcu.edu.tw/eportfolio.php?pro_id=6h59T4Rj1%2BMgd2yJSj%2FZFg2" TargetMode="External"/><Relationship Id="rId832" Type="http://schemas.openxmlformats.org/officeDocument/2006/relationships/hyperlink" Target="https://researchoutput.ncku.edu.tw/zh/persons/nai-wen-guo" TargetMode="External"/><Relationship Id="rId1048" Type="http://schemas.openxmlformats.org/officeDocument/2006/relationships/hyperlink" Target="https://educ.nccu.edu.tw/zh_tw/faculty/-%E5%90%B3%E6%94%BF%E9%81%94-17931314" TargetMode="External"/><Relationship Id="rId264" Type="http://schemas.openxmlformats.org/officeDocument/2006/relationships/hyperlink" Target="https://www.ch.ntu.edu.tw/faculty_ch/wsliao-c.html" TargetMode="External"/><Relationship Id="rId471" Type="http://schemas.openxmlformats.org/officeDocument/2006/relationships/hyperlink" Target="http://nurse.cgu.edu.tw/files/11-1033-3487.php" TargetMode="External"/><Relationship Id="rId1115" Type="http://schemas.openxmlformats.org/officeDocument/2006/relationships/hyperlink" Target="http://nchuae.nchu.edu.tw/member_info.php?no=9" TargetMode="External"/><Relationship Id="rId59" Type="http://schemas.openxmlformats.org/officeDocument/2006/relationships/hyperlink" Target="http://www.mse.nthu.edu.tw/people/bio.php?PID=41" TargetMode="External"/><Relationship Id="rId124" Type="http://schemas.openxmlformats.org/officeDocument/2006/relationships/hyperlink" Target="http://maev.nsysu.edu.tw/files/14-1114-15707,r421-1.php?Lang=zh-tw" TargetMode="External"/><Relationship Id="rId569" Type="http://schemas.openxmlformats.org/officeDocument/2006/relationships/hyperlink" Target="http://b30.web2.nhcue.edu.tw/files/15-1029-23784,c1177-1.php" TargetMode="External"/><Relationship Id="rId776" Type="http://schemas.openxmlformats.org/officeDocument/2006/relationships/hyperlink" Target="https://researchoutput.ncku.edu.tw/zh/persons/wen-tai-chiu" TargetMode="External"/><Relationship Id="rId983" Type="http://schemas.openxmlformats.org/officeDocument/2006/relationships/hyperlink" Target="https://chinese.nccu.edu.tw/people/bio.php?PID=56575" TargetMode="External"/><Relationship Id="rId331" Type="http://schemas.openxmlformats.org/officeDocument/2006/relationships/hyperlink" Target="http://www.philo.ntu.edu.tw/faculty/detail.php?no=29" TargetMode="External"/><Relationship Id="rId429" Type="http://schemas.openxmlformats.org/officeDocument/2006/relationships/hyperlink" Target="http://ee.cgu.edu.tw/files/14-1007-548,r674-1.php?Lang=zh-tw" TargetMode="External"/><Relationship Id="rId636" Type="http://schemas.openxmlformats.org/officeDocument/2006/relationships/hyperlink" Target="http://ca100.chihlee.edu.tw/files/11-1028-755-1.php?Lang=zh-tw" TargetMode="External"/><Relationship Id="rId1059" Type="http://schemas.openxmlformats.org/officeDocument/2006/relationships/hyperlink" Target="https://acct.nccu.edu.tw/zh_tw/Faculty/%E6%A2%81-%E5%98%89%E7%B4%8B-97588226" TargetMode="External"/><Relationship Id="rId843" Type="http://schemas.openxmlformats.org/officeDocument/2006/relationships/hyperlink" Target="http://basicmed.med.ncku.edu.tw/teacher_view.php?id=184&amp;lmenuid=4&amp;smenuid=0&amp;lang=tw" TargetMode="External"/><Relationship Id="rId275" Type="http://schemas.openxmlformats.org/officeDocument/2006/relationships/hyperlink" Target="http://www.law.ntu.edu.tw/index.php/%E8%AA%8D%E8%AD%98%E6%9C%AC%E9%99%A2/%E6%9C%AC%E9%99%A2%E5%B8%AB%E8%B3%87/item/1201-%E6%9E%97%E6%98%8E%E6%98%95" TargetMode="External"/><Relationship Id="rId482" Type="http://schemas.openxmlformats.org/officeDocument/2006/relationships/hyperlink" Target="http://lrn.ncu.edu.tw/pf-chang/" TargetMode="External"/><Relationship Id="rId703" Type="http://schemas.openxmlformats.org/officeDocument/2006/relationships/hyperlink" Target="http://www.iim.ncku.edu.tw/files/11-1407-20383.php?Lang=zh-tw" TargetMode="External"/><Relationship Id="rId910" Type="http://schemas.openxmlformats.org/officeDocument/2006/relationships/hyperlink" Target="https://www.ee.ncku.edu.tw/subpage_div/teacher_new_2/index2.php?teacher_id=88" TargetMode="External"/><Relationship Id="rId135" Type="http://schemas.openxmlformats.org/officeDocument/2006/relationships/hyperlink" Target="http://e145.nsysu.edu.tw/files/14-1279-89594,r2115-1.php" TargetMode="External"/><Relationship Id="rId342" Type="http://schemas.openxmlformats.org/officeDocument/2006/relationships/hyperlink" Target="http://www.mse.ntu.edu.tw/index.php?option=com_zoo&amp;task=item&amp;item_id=35&amp;Itemid=900&amp;lang=tw" TargetMode="External"/><Relationship Id="rId787" Type="http://schemas.openxmlformats.org/officeDocument/2006/relationships/hyperlink" Target="http://www.mse.ncku.edu.tw/index.php?option=module&amp;lang=cht&amp;task=pageinfo&amp;id=244&amp;index=10" TargetMode="External"/><Relationship Id="rId994" Type="http://schemas.openxmlformats.org/officeDocument/2006/relationships/hyperlink" Target="https://pa.nccu.edu.tw/people/bio.php?PID=54294" TargetMode="External"/><Relationship Id="rId202" Type="http://schemas.openxmlformats.org/officeDocument/2006/relationships/hyperlink" Target="http://www3.math.ntu.edu.tw/people/bio.php?PID=4041" TargetMode="External"/><Relationship Id="rId647" Type="http://schemas.openxmlformats.org/officeDocument/2006/relationships/hyperlink" Target="http://www.coop.ntpu.edu.tw/index.php?apps=teacher&amp;action=more&amp;id=20140407062915139685215595F894DE6ECE" TargetMode="External"/><Relationship Id="rId854" Type="http://schemas.openxmlformats.org/officeDocument/2006/relationships/hyperlink" Target="http://www.mp.ncku.edu.tw/files/13-1329-96070.php" TargetMode="External"/><Relationship Id="rId286" Type="http://schemas.openxmlformats.org/officeDocument/2006/relationships/hyperlink" Target="http://www.psy.ntu.edu.tw/index.php/members/faculty/fulltime-faculty/1291-lin-yaw-sheng" TargetMode="External"/><Relationship Id="rId493" Type="http://schemas.openxmlformats.org/officeDocument/2006/relationships/hyperlink" Target="https://staff.csie.ncu.edu.tw/hsufh/" TargetMode="External"/><Relationship Id="rId507" Type="http://schemas.openxmlformats.org/officeDocument/2006/relationships/hyperlink" Target="http://www.mse.nthu.edu.tw/people/bio.php?PID=45" TargetMode="External"/><Relationship Id="rId714" Type="http://schemas.openxmlformats.org/officeDocument/2006/relationships/hyperlink" Target="http://www.es.ncku.edu.tw/esncku/zh/page.teacher.query.action?id=13" TargetMode="External"/><Relationship Id="rId921" Type="http://schemas.openxmlformats.org/officeDocument/2006/relationships/hyperlink" Target="http://sites.ncku.edu.tw/NCKU_PSSC_24/people/bio.php?PID=10" TargetMode="External"/><Relationship Id="rId50" Type="http://schemas.openxmlformats.org/officeDocument/2006/relationships/hyperlink" Target="http://www.mse.nthu.edu.tw/people/bio.php?PID=46" TargetMode="External"/><Relationship Id="rId146" Type="http://schemas.openxmlformats.org/officeDocument/2006/relationships/hyperlink" Target="http://www.general.nsysu.edu.tw/html/profile/03_miaw_ling_tai.html" TargetMode="External"/><Relationship Id="rId353" Type="http://schemas.openxmlformats.org/officeDocument/2006/relationships/hyperlink" Target="http://homepage.ntu.edu.tw/~ibs/index03/teacher/C.L.Hsiao/C.L.Hsiao.html" TargetMode="External"/><Relationship Id="rId560" Type="http://schemas.openxmlformats.org/officeDocument/2006/relationships/hyperlink" Target="http://www.mse.nthu.edu.tw/~jhjean/introduction.htm" TargetMode="External"/><Relationship Id="rId798" Type="http://schemas.openxmlformats.org/officeDocument/2006/relationships/hyperlink" Target="http://www.pt.ncku.edu.tw/02-5-1-12.htm" TargetMode="External"/><Relationship Id="rId213" Type="http://schemas.openxmlformats.org/officeDocument/2006/relationships/hyperlink" Target="https://www.phys.ntu.edu.tw/member/main1.aspx?mem_id=63" TargetMode="External"/><Relationship Id="rId420" Type="http://schemas.openxmlformats.org/officeDocument/2006/relationships/hyperlink" Target="http://www.management.ntu.edu.tw/IB/faculty/teacher/sn/182" TargetMode="External"/><Relationship Id="rId658" Type="http://schemas.openxmlformats.org/officeDocument/2006/relationships/hyperlink" Target="https://pa.ntpu.edu.tw/index.php/ch/teacher/teacher_more/39" TargetMode="External"/><Relationship Id="rId865" Type="http://schemas.openxmlformats.org/officeDocument/2006/relationships/hyperlink" Target="http://dr.hosp.ncku.edu.tw/1_3_1_2_in.asp?dr=120" TargetMode="External"/><Relationship Id="rId1050" Type="http://schemas.openxmlformats.org/officeDocument/2006/relationships/hyperlink" Target="https://edu.nccu.edu.tw/zh_tw/Faculty/%E7%A7%A6-%E5%A4%A2%E7%BE%A4-6904879" TargetMode="External"/><Relationship Id="rId297" Type="http://schemas.openxmlformats.org/officeDocument/2006/relationships/hyperlink" Target="http://homepage.ntu.edu.tw/~artcy/03_1_t06.html" TargetMode="External"/><Relationship Id="rId518" Type="http://schemas.openxmlformats.org/officeDocument/2006/relationships/hyperlink" Target="http://peo.nthu.edu.tw/faculty/faculty02_wudc.php" TargetMode="External"/><Relationship Id="rId725" Type="http://schemas.openxmlformats.org/officeDocument/2006/relationships/hyperlink" Target="https://researchoutput.ncku.edu.tw/zh/persons/chih-ping-wu" TargetMode="External"/><Relationship Id="rId932" Type="http://schemas.openxmlformats.org/officeDocument/2006/relationships/hyperlink" Target="https://researchoutput.ncku.edu.tw/zh/persons/ya-min-cheng" TargetMode="External"/><Relationship Id="rId157" Type="http://schemas.openxmlformats.org/officeDocument/2006/relationships/hyperlink" Target="http://hrm.nsysu.edu.tw/ezfiles/103/1103/img/2032/168050215.pdf" TargetMode="External"/><Relationship Id="rId364" Type="http://schemas.openxmlformats.org/officeDocument/2006/relationships/hyperlink" Target="http://oncology.ntu.edu.tw/people/bio.php?PID=47" TargetMode="External"/><Relationship Id="rId1008" Type="http://schemas.openxmlformats.org/officeDocument/2006/relationships/hyperlink" Target="https://flc.nccu.edu.tw/zh_tw/member/-%E9%99%B3%E5%BD%A9%E8%99%B9-44279109" TargetMode="External"/><Relationship Id="rId61" Type="http://schemas.openxmlformats.org/officeDocument/2006/relationships/hyperlink" Target="http://www.tl.nthu.edu.tw/people/bio.php?PID=237" TargetMode="External"/><Relationship Id="rId571" Type="http://schemas.openxmlformats.org/officeDocument/2006/relationships/hyperlink" Target="http://decr.web2.nhcue.edu.tw/files/15-1022-9430,c21-1.php?Lang=zh-tw" TargetMode="External"/><Relationship Id="rId669" Type="http://schemas.openxmlformats.org/officeDocument/2006/relationships/hyperlink" Target="https://www.dma.ntpu.edu.tw/index.php/teacher/teacher_more/id/6.html" TargetMode="External"/><Relationship Id="rId876" Type="http://schemas.openxmlformats.org/officeDocument/2006/relationships/hyperlink" Target="http://www.nursing.ncku.edu.tw/p/412-1106-8849.php?Lang=zh-tw" TargetMode="External"/><Relationship Id="rId19" Type="http://schemas.openxmlformats.org/officeDocument/2006/relationships/hyperlink" Target="http://art.nhcue.edu.tw/about/introduce.html" TargetMode="External"/><Relationship Id="rId224" Type="http://schemas.openxmlformats.org/officeDocument/2006/relationships/hyperlink" Target="http://www.me.ntu.edu.tw/main.php?mod=adv_custom_page&amp;func=show_page&amp;site_id=0&amp;page_id=193" TargetMode="External"/><Relationship Id="rId431" Type="http://schemas.openxmlformats.org/officeDocument/2006/relationships/hyperlink" Target="http://me.cgu.edu.tw/files/15-1047-4820,c188-1.php?Lang=zh-tw" TargetMode="External"/><Relationship Id="rId529" Type="http://schemas.openxmlformats.org/officeDocument/2006/relationships/hyperlink" Target="http://language.web.nthu.edu.tw/files/15-1089-4709,c1147-1.php" TargetMode="External"/><Relationship Id="rId736" Type="http://schemas.openxmlformats.org/officeDocument/2006/relationships/hyperlink" Target="https://researchoutput.ncku.edu.tw/zh/persons/kuo-we-lee" TargetMode="External"/><Relationship Id="rId1061" Type="http://schemas.openxmlformats.org/officeDocument/2006/relationships/hyperlink" Target="https://econo.nccu.edu.tw/people/bio.php?PID=53567" TargetMode="External"/><Relationship Id="rId168" Type="http://schemas.openxmlformats.org/officeDocument/2006/relationships/hyperlink" Target="http://ah.ntu.edu.tw/web/Teacher!one.action?tid=864" TargetMode="External"/><Relationship Id="rId943" Type="http://schemas.openxmlformats.org/officeDocument/2006/relationships/hyperlink" Target="https://researchoutput.ncku.edu.tw/zh/persons/tzuen-ren-hsiue" TargetMode="External"/><Relationship Id="rId1019" Type="http://schemas.openxmlformats.org/officeDocument/2006/relationships/hyperlink" Target="http://www.law.nccu.edu.tw/people/bio.php?PID=40" TargetMode="External"/><Relationship Id="rId72" Type="http://schemas.openxmlformats.org/officeDocument/2006/relationships/hyperlink" Target="http://mm.life.nthu.edu.tw/people/bio.php?PID=43" TargetMode="External"/><Relationship Id="rId375" Type="http://schemas.openxmlformats.org/officeDocument/2006/relationships/hyperlink" Target="http://clinicalmedicine.mc.ntu.edu.tw/Introduction/faculty/Pages/%E6%A5%8A%E5%81%89%E5%8B%9B.aspx" TargetMode="External"/><Relationship Id="rId582" Type="http://schemas.openxmlformats.org/officeDocument/2006/relationships/hyperlink" Target="http://delt.web2.nhcue.edu.tw/files/11-1017-151-1.php" TargetMode="External"/><Relationship Id="rId803" Type="http://schemas.openxmlformats.org/officeDocument/2006/relationships/hyperlink" Target="http://www.law.ncku.edu.tw/teachers/Pages/jhshao.aspx" TargetMode="External"/><Relationship Id="rId3" Type="http://schemas.openxmlformats.org/officeDocument/2006/relationships/hyperlink" Target="http://clls.web2.nhcue.edu.tw/files/15-1027-10442,c16-1.php?Lang=zh-tw" TargetMode="External"/><Relationship Id="rId235" Type="http://schemas.openxmlformats.org/officeDocument/2006/relationships/hyperlink" Target="http://www.forex.ntu.edu.tw/people/bio.php?PID=59" TargetMode="External"/><Relationship Id="rId442" Type="http://schemas.openxmlformats.org/officeDocument/2006/relationships/hyperlink" Target="https://www1.cgmh.org.tw/intr/intr2/c3s000/research/ent4_.html" TargetMode="External"/><Relationship Id="rId887" Type="http://schemas.openxmlformats.org/officeDocument/2006/relationships/hyperlink" Target="http://phys.med.ncku.edu.tw/files/11-1399-17857.php?Lang=zh-tw" TargetMode="External"/><Relationship Id="rId1072" Type="http://schemas.openxmlformats.org/officeDocument/2006/relationships/hyperlink" Target="https://sports.nccu.edu.tw/people/bio.php?PID=54743" TargetMode="External"/><Relationship Id="rId302" Type="http://schemas.openxmlformats.org/officeDocument/2006/relationships/hyperlink" Target="http://homepage.ntu.edu.tw/~anthro/member/faculty/luhsinyi.htm" TargetMode="External"/><Relationship Id="rId747" Type="http://schemas.openxmlformats.org/officeDocument/2006/relationships/hyperlink" Target="http://www.phys.ncku.edu.tw/db/pweb/teacher.php?user_id=423829" TargetMode="External"/><Relationship Id="rId954" Type="http://schemas.openxmlformats.org/officeDocument/2006/relationships/hyperlink" Target="http://www.arch.ncku.edu.tw/faculty/%E9%A1%8F%E8%8C%82%E5%80%89-%E5%8A%A9%E7%90%86%E6%95%99%E6%8E%88" TargetMode="External"/><Relationship Id="rId83" Type="http://schemas.openxmlformats.org/officeDocument/2006/relationships/hyperlink" Target="http://my.nthu.edu.tw/~secwww2/secretary/professor_list/chem_st.htm" TargetMode="External"/><Relationship Id="rId179" Type="http://schemas.openxmlformats.org/officeDocument/2006/relationships/hyperlink" Target="https://www.ch.ntu.edu.tw/faculty_ch/hmchen-c.html" TargetMode="External"/><Relationship Id="rId386" Type="http://schemas.openxmlformats.org/officeDocument/2006/relationships/hyperlink" Target="http://www.coss.ntu.edu.tw/zh_tw/AboutCOSS/FacultyDirectory/%E5%BC%B5-%E5%9C%8B%E6%9A%89-84730730" TargetMode="External"/><Relationship Id="rId593" Type="http://schemas.openxmlformats.org/officeDocument/2006/relationships/hyperlink" Target="http://www.che.nthu.edu.tw/members/bio.php?PID=20" TargetMode="External"/><Relationship Id="rId607" Type="http://schemas.openxmlformats.org/officeDocument/2006/relationships/hyperlink" Target="http://www.pme.nthu.edu.tw/files/14-1265-74005,r4027-1.php?Lang=zh-tw" TargetMode="External"/><Relationship Id="rId814" Type="http://schemas.openxmlformats.org/officeDocument/2006/relationships/hyperlink" Target="http://www.ncku.edu.tw/liberal/libral/homepage/news.htm" TargetMode="External"/><Relationship Id="rId246" Type="http://schemas.openxmlformats.org/officeDocument/2006/relationships/hyperlink" Target="http://www.ac.ntu.edu.tw/zh_tw/members/Full_Time/%E8%B3%B4-%E5%96%9C%E7%BE%8E-22747280" TargetMode="External"/><Relationship Id="rId453" Type="http://schemas.openxmlformats.org/officeDocument/2006/relationships/hyperlink" Target="http://anatomy.cgu.edu.tw/files/13-1071-43835.php?Lang=zh-tw" TargetMode="External"/><Relationship Id="rId660" Type="http://schemas.openxmlformats.org/officeDocument/2006/relationships/hyperlink" Target="https://pa.ntpu.edu.tw/index.php/ch/teacher/teacher_more/37" TargetMode="External"/><Relationship Id="rId898" Type="http://schemas.openxmlformats.org/officeDocument/2006/relationships/hyperlink" Target="http://www3.hyd.ncku.edu.tw/?page_id=3255" TargetMode="External"/><Relationship Id="rId1083" Type="http://schemas.openxmlformats.org/officeDocument/2006/relationships/hyperlink" Target="https://www.nchu.edu.tw/~chem/thyan.htm" TargetMode="External"/><Relationship Id="rId106" Type="http://schemas.openxmlformats.org/officeDocument/2006/relationships/hyperlink" Target="http://www.zephyr.nsysu.edu.tw/people/bio.php?PID=21" TargetMode="External"/><Relationship Id="rId313" Type="http://schemas.openxmlformats.org/officeDocument/2006/relationships/hyperlink" Target="http://www.law.ntu.edu.tw/index.php/%E8%AA%8D%E8%AD%98%E6%9C%AC%E9%99%A2/%E6%9C%AC%E9%99%A2%E5%B8%AB%E8%B3%87/item/228-%E9%82%B5%E6%85%B6%E5%B9%B3" TargetMode="External"/><Relationship Id="rId758" Type="http://schemas.openxmlformats.org/officeDocument/2006/relationships/hyperlink" Target="http://www.mse.ncku.edu.tw/index.php?option=module&amp;lang=cht&amp;task=pageinfo&amp;id=143&amp;index=5" TargetMode="External"/><Relationship Id="rId965" Type="http://schemas.openxmlformats.org/officeDocument/2006/relationships/hyperlink" Target="https://commerce.nccu.edu.tw/zh_tw/faculty/faculty_directory_byname/%E4%B8%81-%E5%85%86%E5%B9%B3-96398439" TargetMode="External"/><Relationship Id="rId10" Type="http://schemas.openxmlformats.org/officeDocument/2006/relationships/hyperlink" Target="http://b30.web2.nhcue.edu.tw/files/15-1029-23795,c1177-1.php" TargetMode="External"/><Relationship Id="rId94" Type="http://schemas.openxmlformats.org/officeDocument/2006/relationships/hyperlink" Target="http://par.cse.nsysu.edu.tw/~cbyang/person/person_index.htm" TargetMode="External"/><Relationship Id="rId397" Type="http://schemas.openxmlformats.org/officeDocument/2006/relationships/hyperlink" Target="http://www.forex.ntu.edu.tw/people/bio.php?PID=9774" TargetMode="External"/><Relationship Id="rId520" Type="http://schemas.openxmlformats.org/officeDocument/2006/relationships/hyperlink" Target="http://www.ie.nthu.edu.tw/files/14-1267-37818,r2658-1.php" TargetMode="External"/><Relationship Id="rId618" Type="http://schemas.openxmlformats.org/officeDocument/2006/relationships/hyperlink" Target="http://gec.csu.edu.tw/wSite/ct?xItem=73054&amp;ctNode=12099&amp;mp=A03005&amp;idPath=9252_9252" TargetMode="External"/><Relationship Id="rId825" Type="http://schemas.openxmlformats.org/officeDocument/2006/relationships/hyperlink" Target="http://www.mse.ncku.edu.tw/index.php?option=module&amp;lang=cht&amp;task=pageinfo&amp;id=248&amp;index=12" TargetMode="External"/><Relationship Id="rId257" Type="http://schemas.openxmlformats.org/officeDocument/2006/relationships/hyperlink" Target="http://www.vm.ntu.edu.tw/DVM/teachers1/teacher36.html" TargetMode="External"/><Relationship Id="rId464" Type="http://schemas.openxmlformats.org/officeDocument/2006/relationships/hyperlink" Target="https://www1.cgmh.org.tw/intr/intr2/c3s000/research/educate5.html" TargetMode="External"/><Relationship Id="rId1010" Type="http://schemas.openxmlformats.org/officeDocument/2006/relationships/hyperlink" Target="https://diplomacy.nccu.edu.tw/people/bio.php?PID=41040" TargetMode="External"/><Relationship Id="rId1094" Type="http://schemas.openxmlformats.org/officeDocument/2006/relationships/hyperlink" Target="http://www.mse.nchu.edu.tw/people/bio.php?PID=26" TargetMode="External"/><Relationship Id="rId1108" Type="http://schemas.openxmlformats.org/officeDocument/2006/relationships/hyperlink" Target="http://web.nchu.edu.tw/pweb/index2.php?pid=166" TargetMode="External"/><Relationship Id="rId117" Type="http://schemas.openxmlformats.org/officeDocument/2006/relationships/hyperlink" Target="http://www2.nsysu.edu.tw/leung/about.html" TargetMode="External"/><Relationship Id="rId671" Type="http://schemas.openxmlformats.org/officeDocument/2006/relationships/hyperlink" Target="http://120.126.192.137/teach/teach.php?teacher=MjE1NDNf6buD5qGC5p2%2B" TargetMode="External"/><Relationship Id="rId769" Type="http://schemas.openxmlformats.org/officeDocument/2006/relationships/hyperlink" Target="http://www.math.ncku.edu.tw/people/faculty.php?member=cllin" TargetMode="External"/><Relationship Id="rId976" Type="http://schemas.openxmlformats.org/officeDocument/2006/relationships/hyperlink" Target="https://european.nccu.edu.tw/people/bio.php?PID=4259" TargetMode="External"/><Relationship Id="rId324" Type="http://schemas.openxmlformats.org/officeDocument/2006/relationships/hyperlink" Target="http://www.vm.ntu.edu.tw/DVM/teachers1/teacher28.html" TargetMode="External"/><Relationship Id="rId531" Type="http://schemas.openxmlformats.org/officeDocument/2006/relationships/hyperlink" Target="http://www.ee.nthu.edu.tw/ywliu/" TargetMode="External"/><Relationship Id="rId629" Type="http://schemas.openxmlformats.org/officeDocument/2006/relationships/hyperlink" Target="http://tweb.cjcu.edu.tw/eportfolio.php?pro_id=Z0AfzckqulVWRxl1uX8nhg2" TargetMode="External"/><Relationship Id="rId836" Type="http://schemas.openxmlformats.org/officeDocument/2006/relationships/hyperlink" Target="http://www.geomatics.ncku.edu.tw/member.php?id=17&amp;tpl=6" TargetMode="External"/><Relationship Id="rId1021" Type="http://schemas.openxmlformats.org/officeDocument/2006/relationships/hyperlink" Target="http://www.law.nccu.edu.tw/people/bio.php?PID=44" TargetMode="External"/><Relationship Id="rId1119" Type="http://schemas.openxmlformats.org/officeDocument/2006/relationships/hyperlink" Target="http://www.amath.nchu.edu.tw/member_detail.php?Key=43" TargetMode="External"/><Relationship Id="rId903" Type="http://schemas.openxmlformats.org/officeDocument/2006/relationships/hyperlink" Target="https://researchoutput.ncku.edu.tw/zh/persons/nai-tzu-liu" TargetMode="External"/><Relationship Id="rId32" Type="http://schemas.openxmlformats.org/officeDocument/2006/relationships/hyperlink" Target="http://www.qf.nthu.edu.tw/files/15-1173-16657,c5739-1.php" TargetMode="External"/><Relationship Id="rId181" Type="http://schemas.openxmlformats.org/officeDocument/2006/relationships/hyperlink" Target="http://ieh.ntu.edu.tw/zh_tw/about/1/%E9%99%B3-%E5%AE%B6%E6%8F%9A-13381307" TargetMode="External"/><Relationship Id="rId279" Type="http://schemas.openxmlformats.org/officeDocument/2006/relationships/hyperlink" Target="http://ah.ntu.edu.tw/web/Teacher!one.action?tid=2365&amp;depno=E2030" TargetMode="External"/><Relationship Id="rId486" Type="http://schemas.openxmlformats.org/officeDocument/2006/relationships/hyperlink" Target="https://www.phy.ncu.edu.tw/wp/faculty/%E9%84%AD%E5%8A%AD%E5%AE%B6-cheng-chao-chia" TargetMode="External"/><Relationship Id="rId693" Type="http://schemas.openxmlformats.org/officeDocument/2006/relationships/hyperlink" Target="http://www.math.ncku.edu.tw/people/faculty.php?member=cswang" TargetMode="External"/><Relationship Id="rId139" Type="http://schemas.openxmlformats.org/officeDocument/2006/relationships/hyperlink" Target="http://biology.nsysu.edu.tw/files/14-1086-15292,r358-1.php?Lang=zh-tw" TargetMode="External"/><Relationship Id="rId346" Type="http://schemas.openxmlformats.org/officeDocument/2006/relationships/hyperlink" Target="http://gpti.ntu.edu.tw/members/bio.php?PID=15" TargetMode="External"/><Relationship Id="rId553" Type="http://schemas.openxmlformats.org/officeDocument/2006/relationships/hyperlink" Target="http://cge.gec.nthu.edu.tw/regular/fang/index.html" TargetMode="External"/><Relationship Id="rId760" Type="http://schemas.openxmlformats.org/officeDocument/2006/relationships/hyperlink" Target="http://www.tcm.ncku.edu.tw/people/bio.php?PID=24" TargetMode="External"/><Relationship Id="rId998" Type="http://schemas.openxmlformats.org/officeDocument/2006/relationships/hyperlink" Target="https://psy.nccu.edu.tw/people/bio.php?PID=57008" TargetMode="External"/><Relationship Id="rId206" Type="http://schemas.openxmlformats.org/officeDocument/2006/relationships/hyperlink" Target="http://epm.ntu.edu.tw/zh_tw/A_about/1/%E6%96%B9%E5%95%9F%E6%B3%B0-Chi-Tai-Fang-20855390" TargetMode="External"/><Relationship Id="rId413" Type="http://schemas.openxmlformats.org/officeDocument/2006/relationships/hyperlink" Target="https://management.ntu.edu.tw/BA/faculty/teacher/sn/112" TargetMode="External"/><Relationship Id="rId858" Type="http://schemas.openxmlformats.org/officeDocument/2006/relationships/hyperlink" Target="http://www.mse.ncku.edu.tw/index.php?option=module&amp;lang=cht&amp;task=pageinfo&amp;id=233&amp;index=11" TargetMode="External"/><Relationship Id="rId1043" Type="http://schemas.openxmlformats.org/officeDocument/2006/relationships/hyperlink" Target="https://gids.nccu.edu.tw/people/bio.php?PID=57107" TargetMode="External"/><Relationship Id="rId620" Type="http://schemas.openxmlformats.org/officeDocument/2006/relationships/hyperlink" Target="http://www.mis.csu.edu.tw/wSite/ct?xItem=71651&amp;ctNode=12087&amp;mp=10204&amp;idPath=8291_8319_12087" TargetMode="External"/><Relationship Id="rId718" Type="http://schemas.openxmlformats.org/officeDocument/2006/relationships/hyperlink" Target="https://www.bio.ncku.edu.tw/%E5%9F%BA%E5%9B%A0%E9%AB%94%E7%94%9F%E7%89%A9%E7%A7%91%E6%8A%80%E7%B5%84/%E5%90%B3%E6%96%87%E9%91%BE-%E5%89%AF%E6%95%99%E6%8E%88" TargetMode="External"/><Relationship Id="rId925" Type="http://schemas.openxmlformats.org/officeDocument/2006/relationships/hyperlink" Target="https://www.ee.ncku.edu.tw/subpage_div/teacher_new_2/index2.php?teacher_id=155" TargetMode="External"/><Relationship Id="rId1110" Type="http://schemas.openxmlformats.org/officeDocument/2006/relationships/hyperlink" Target="http://www.me.nchu.edu.tw/lab/neatlab/advisor.html" TargetMode="External"/><Relationship Id="rId54" Type="http://schemas.openxmlformats.org/officeDocument/2006/relationships/hyperlink" Target="http://ipt.web.nthu.edu.tw/files/13-1239-40063.php" TargetMode="External"/><Relationship Id="rId270" Type="http://schemas.openxmlformats.org/officeDocument/2006/relationships/hyperlink" Target="https://www.phys.ntu.edu.tw/member/main1.aspx?mem_id=195" TargetMode="External"/><Relationship Id="rId130" Type="http://schemas.openxmlformats.org/officeDocument/2006/relationships/hyperlink" Target="http://biology.nsysu.edu.tw/files/14-1086-15375,r376-1.php?Lang=zh-tw" TargetMode="External"/><Relationship Id="rId368" Type="http://schemas.openxmlformats.org/officeDocument/2006/relationships/hyperlink" Target="http://www.iam.ntu.edu.tw/professor/view" TargetMode="External"/><Relationship Id="rId575" Type="http://schemas.openxmlformats.org/officeDocument/2006/relationships/hyperlink" Target="http://www.gdece.nthu.edu.tw/people/bio.php?PID=21" TargetMode="External"/><Relationship Id="rId782" Type="http://schemas.openxmlformats.org/officeDocument/2006/relationships/hyperlink" Target="http://www.law.ncku.edu.tw/teachers/Pages/ilhou.aspx" TargetMode="External"/><Relationship Id="rId228" Type="http://schemas.openxmlformats.org/officeDocument/2006/relationships/hyperlink" Target="http://www.agron.ntu.edu.tw/people/bio.php?PID=24" TargetMode="External"/><Relationship Id="rId435" Type="http://schemas.openxmlformats.org/officeDocument/2006/relationships/hyperlink" Target="http://ibm.cgu.edu.tw/files/15-1031-26337,c5446-1.php?Lang=zh-tw" TargetMode="External"/><Relationship Id="rId642" Type="http://schemas.openxmlformats.org/officeDocument/2006/relationships/hyperlink" Target="http://nas.takming.edu.tw/chtsai/" TargetMode="External"/><Relationship Id="rId1065" Type="http://schemas.openxmlformats.org/officeDocument/2006/relationships/hyperlink" Target="https://comm.nccu.edu.tw/zh_tw/member/faculties/%E9%99%B3-%E5%84%92%E4%BF%AE-71571476" TargetMode="External"/><Relationship Id="rId502" Type="http://schemas.openxmlformats.org/officeDocument/2006/relationships/hyperlink" Target="http://im.mgt.ncu.edu.tw/02/main_v.php?id=117" TargetMode="External"/><Relationship Id="rId947" Type="http://schemas.openxmlformats.org/officeDocument/2006/relationships/hyperlink" Target="http://www.mp.ncku.edu.tw/files/13-1329-96085.php" TargetMode="External"/><Relationship Id="rId76" Type="http://schemas.openxmlformats.org/officeDocument/2006/relationships/hyperlink" Target="http://www2.fl.nthu.edu.tw/people/bio.php?PID=11" TargetMode="External"/><Relationship Id="rId807" Type="http://schemas.openxmlformats.org/officeDocument/2006/relationships/hyperlink" Target="http://www.csie.ncku.edu.tw/ncku_csie/depmember/teacherdetail/id/28" TargetMode="External"/><Relationship Id="rId292" Type="http://schemas.openxmlformats.org/officeDocument/2006/relationships/hyperlink" Target="http://www.forex.ntu.edu.tw/people/bio.php?PID=9776" TargetMode="External"/><Relationship Id="rId597" Type="http://schemas.openxmlformats.org/officeDocument/2006/relationships/hyperlink" Target="http://www.ee.nthu.edu.tw/bschen/" TargetMode="External"/><Relationship Id="rId152" Type="http://schemas.openxmlformats.org/officeDocument/2006/relationships/hyperlink" Target="http://www.finance.nsysu.edu.tw/teachers/hwalin.htm" TargetMode="External"/><Relationship Id="rId457" Type="http://schemas.openxmlformats.org/officeDocument/2006/relationships/hyperlink" Target="http://mip.cgu.edu.tw/files/15-1035-36451,c164-1.php?Lang=zh-tw" TargetMode="External"/><Relationship Id="rId1087" Type="http://schemas.openxmlformats.org/officeDocument/2006/relationships/hyperlink" Target="http://lifes.nchu.edu.tw/wb_teacher02.asp?url=132&amp;cno=9&amp;tno=10" TargetMode="External"/><Relationship Id="rId664" Type="http://schemas.openxmlformats.org/officeDocument/2006/relationships/hyperlink" Target="http://www.chinese.ntpu.edu.tw/people/bio.php?PID=12" TargetMode="External"/><Relationship Id="rId871" Type="http://schemas.openxmlformats.org/officeDocument/2006/relationships/hyperlink" Target="http://www.dps.ncku.edu.tw/people/bio.php?PID=44" TargetMode="External"/><Relationship Id="rId969" Type="http://schemas.openxmlformats.org/officeDocument/2006/relationships/hyperlink" Target="https://thinker.nccu.edu.tw/people/bio.php?PID=76094" TargetMode="External"/><Relationship Id="rId317" Type="http://schemas.openxmlformats.org/officeDocument/2006/relationships/hyperlink" Target="http://www.forex.ntu.edu.tw/people/bio.php?PID=62" TargetMode="External"/><Relationship Id="rId524" Type="http://schemas.openxmlformats.org/officeDocument/2006/relationships/hyperlink" Target="http://www.ene.nthu.edu.tw/teacherinfo.php?teacherid=kchsieh" TargetMode="External"/><Relationship Id="rId731" Type="http://schemas.openxmlformats.org/officeDocument/2006/relationships/hyperlink" Target="https://researchoutput.ncku.edu.tw/zh/persons/yuh-lang-lee" TargetMode="External"/><Relationship Id="rId98" Type="http://schemas.openxmlformats.org/officeDocument/2006/relationships/hyperlink" Target="http://www.zephyr.nsysu.edu.tw/people/bio.php?PID=10" TargetMode="External"/><Relationship Id="rId829" Type="http://schemas.openxmlformats.org/officeDocument/2006/relationships/hyperlink" Target="http://www.law.ncku.edu.tw/teachers/Pages/tkhsu.aspx" TargetMode="External"/><Relationship Id="rId1014" Type="http://schemas.openxmlformats.org/officeDocument/2006/relationships/hyperlink" Target="https://ba.nccu.edu.tw/zh_tw/faculty/%E9%BB%83-%E5%9C%8B%E5%B3%AF-36742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748"/>
  <sheetViews>
    <sheetView tabSelected="1" zoomScale="85" zoomScaleNormal="85" workbookViewId="0">
      <selection activeCell="E1756" sqref="E1756"/>
    </sheetView>
  </sheetViews>
  <sheetFormatPr defaultColWidth="14.42578125" defaultRowHeight="15" customHeight="1"/>
  <cols>
    <col min="1" max="1" width="14.42578125" style="17"/>
    <col min="2" max="2" width="22.7109375" style="13" customWidth="1"/>
    <col min="3" max="3" width="26.140625" bestFit="1" customWidth="1"/>
    <col min="4" max="4" width="23.7109375" bestFit="1" customWidth="1"/>
    <col min="5" max="5" width="43.5703125" bestFit="1" customWidth="1"/>
    <col min="6" max="6" width="42.28515625" bestFit="1" customWidth="1"/>
    <col min="7" max="7" width="14.42578125" customWidth="1"/>
  </cols>
  <sheetData>
    <row r="1" spans="1:28" ht="15.75" customHeight="1">
      <c r="A1" s="18" t="s">
        <v>1082</v>
      </c>
      <c r="B1" s="19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20" t="s">
        <v>1098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>
      <c r="A2" s="3" t="s">
        <v>1083</v>
      </c>
      <c r="B2" s="10" t="s">
        <v>138</v>
      </c>
      <c r="C2" s="3" t="s">
        <v>22</v>
      </c>
      <c r="D2" s="3" t="s">
        <v>139</v>
      </c>
      <c r="E2" s="3" t="s">
        <v>40</v>
      </c>
      <c r="F2" s="4">
        <v>104</v>
      </c>
      <c r="G2" s="14" t="s">
        <v>1271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3" t="s">
        <v>1083</v>
      </c>
      <c r="B3" s="10" t="s">
        <v>154</v>
      </c>
      <c r="C3" s="3" t="s">
        <v>22</v>
      </c>
      <c r="D3" s="3" t="s">
        <v>139</v>
      </c>
      <c r="E3" s="3" t="s">
        <v>157</v>
      </c>
      <c r="F3" s="4">
        <v>104</v>
      </c>
      <c r="G3" s="14" t="s">
        <v>1271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>
      <c r="A4" s="3" t="s">
        <v>1083</v>
      </c>
      <c r="B4" s="11" t="s">
        <v>180</v>
      </c>
      <c r="C4" s="3" t="s">
        <v>22</v>
      </c>
      <c r="D4" s="3" t="s">
        <v>139</v>
      </c>
      <c r="E4" s="3" t="s">
        <v>42</v>
      </c>
      <c r="F4" s="4">
        <v>103</v>
      </c>
      <c r="G4" s="14" t="s">
        <v>1271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3" t="s">
        <v>1083</v>
      </c>
      <c r="B5" s="10" t="s">
        <v>205</v>
      </c>
      <c r="C5" s="3" t="s">
        <v>12</v>
      </c>
      <c r="D5" s="3" t="s">
        <v>139</v>
      </c>
      <c r="E5" s="3" t="s">
        <v>206</v>
      </c>
      <c r="F5" s="4">
        <v>101</v>
      </c>
      <c r="G5" s="14" t="s">
        <v>1271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3" t="s">
        <v>1083</v>
      </c>
      <c r="B6" s="11" t="s">
        <v>221</v>
      </c>
      <c r="C6" s="3" t="s">
        <v>6</v>
      </c>
      <c r="D6" s="3" t="s">
        <v>139</v>
      </c>
      <c r="E6" s="3" t="s">
        <v>157</v>
      </c>
      <c r="F6" s="4">
        <v>99</v>
      </c>
      <c r="G6" s="14" t="s">
        <v>1271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3" t="s">
        <v>1083</v>
      </c>
      <c r="B7" s="11" t="s">
        <v>224</v>
      </c>
      <c r="C7" s="3" t="s">
        <v>6</v>
      </c>
      <c r="D7" s="3" t="s">
        <v>139</v>
      </c>
      <c r="E7" s="3" t="s">
        <v>40</v>
      </c>
      <c r="F7" s="4">
        <v>98</v>
      </c>
      <c r="G7" s="14" t="s">
        <v>1271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3" t="s">
        <v>1083</v>
      </c>
      <c r="B8" s="11" t="str">
        <f>HYPERLINK("http://www.fl.nthu.edu.tw/files/14-1260-96015,r5482-1.php?Lang=zh-tw","簡嘉菁")</f>
        <v>簡嘉菁</v>
      </c>
      <c r="C8" s="3" t="s">
        <v>22</v>
      </c>
      <c r="D8" s="3" t="s">
        <v>139</v>
      </c>
      <c r="E8" s="3" t="s">
        <v>40</v>
      </c>
      <c r="F8" s="4">
        <v>105</v>
      </c>
      <c r="G8" s="14" t="s">
        <v>1271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3" t="s">
        <v>1083</v>
      </c>
      <c r="B9" s="11" t="s">
        <v>129</v>
      </c>
      <c r="C9" s="3" t="s">
        <v>12</v>
      </c>
      <c r="D9" s="3" t="s">
        <v>7</v>
      </c>
      <c r="E9" s="3" t="s">
        <v>65</v>
      </c>
      <c r="F9" s="4">
        <v>104</v>
      </c>
      <c r="G9" s="14" t="s">
        <v>1271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3" t="s">
        <v>1083</v>
      </c>
      <c r="B10" s="11" t="s">
        <v>174</v>
      </c>
      <c r="C10" s="3" t="s">
        <v>6</v>
      </c>
      <c r="D10" s="3" t="s">
        <v>7</v>
      </c>
      <c r="E10" s="3" t="s">
        <v>175</v>
      </c>
      <c r="F10" s="4">
        <v>103</v>
      </c>
      <c r="G10" s="14" t="s">
        <v>1271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3" t="s">
        <v>1083</v>
      </c>
      <c r="B11" s="10" t="s">
        <v>176</v>
      </c>
      <c r="C11" s="3" t="s">
        <v>17</v>
      </c>
      <c r="D11" s="3" t="s">
        <v>7</v>
      </c>
      <c r="E11" s="3" t="s">
        <v>51</v>
      </c>
      <c r="F11" s="4" t="s">
        <v>1084</v>
      </c>
      <c r="G11" s="14" t="s">
        <v>1271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3" t="s">
        <v>1083</v>
      </c>
      <c r="B12" s="10" t="s">
        <v>194</v>
      </c>
      <c r="C12" s="3" t="s">
        <v>12</v>
      </c>
      <c r="D12" s="3" t="s">
        <v>7</v>
      </c>
      <c r="E12" s="3" t="s">
        <v>65</v>
      </c>
      <c r="F12" s="4" t="s">
        <v>1085</v>
      </c>
      <c r="G12" s="14" t="s">
        <v>1271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>
      <c r="A13" s="3" t="s">
        <v>1083</v>
      </c>
      <c r="B13" s="11" t="s">
        <v>202</v>
      </c>
      <c r="C13" s="3" t="s">
        <v>12</v>
      </c>
      <c r="D13" s="3" t="s">
        <v>7</v>
      </c>
      <c r="E13" s="3" t="s">
        <v>133</v>
      </c>
      <c r="F13" s="4">
        <v>101</v>
      </c>
      <c r="G13" s="14" t="s">
        <v>1271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3" t="s">
        <v>1083</v>
      </c>
      <c r="B14" s="10" t="s">
        <v>203</v>
      </c>
      <c r="C14" s="3" t="s">
        <v>12</v>
      </c>
      <c r="D14" s="3" t="s">
        <v>7</v>
      </c>
      <c r="E14" s="3" t="s">
        <v>65</v>
      </c>
      <c r="F14" s="4">
        <v>101</v>
      </c>
      <c r="G14" s="14" t="s">
        <v>1271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3" t="s">
        <v>1083</v>
      </c>
      <c r="B15" s="11" t="s">
        <v>213</v>
      </c>
      <c r="C15" s="3" t="s">
        <v>12</v>
      </c>
      <c r="D15" s="3" t="s">
        <v>7</v>
      </c>
      <c r="E15" s="3" t="s">
        <v>105</v>
      </c>
      <c r="F15" s="4">
        <v>100</v>
      </c>
      <c r="G15" s="14" t="s">
        <v>1271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3" t="s">
        <v>1083</v>
      </c>
      <c r="B16" s="11" t="s">
        <v>214</v>
      </c>
      <c r="C16" s="3" t="s">
        <v>12</v>
      </c>
      <c r="D16" s="3" t="s">
        <v>7</v>
      </c>
      <c r="E16" s="3" t="s">
        <v>65</v>
      </c>
      <c r="F16" s="4" t="s">
        <v>1086</v>
      </c>
      <c r="G16" s="14" t="s">
        <v>1271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3" t="s">
        <v>1083</v>
      </c>
      <c r="B17" s="11" t="s">
        <v>226</v>
      </c>
      <c r="C17" s="3" t="s">
        <v>12</v>
      </c>
      <c r="D17" s="3" t="s">
        <v>7</v>
      </c>
      <c r="E17" s="3" t="s">
        <v>51</v>
      </c>
      <c r="F17" s="4">
        <v>97</v>
      </c>
      <c r="G17" s="14" t="s">
        <v>1271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3" t="s">
        <v>1083</v>
      </c>
      <c r="B18" s="11" t="s">
        <v>227</v>
      </c>
      <c r="C18" s="3" t="s">
        <v>12</v>
      </c>
      <c r="D18" s="3" t="s">
        <v>7</v>
      </c>
      <c r="E18" s="3" t="s">
        <v>65</v>
      </c>
      <c r="F18" s="4">
        <v>97</v>
      </c>
      <c r="G18" s="14" t="s">
        <v>1271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3" t="s">
        <v>1083</v>
      </c>
      <c r="B19" s="11" t="str">
        <f>HYPERLINK("http://www.pme.nthu.edu.tw/files/14-1265-73992,r4027-1.php?Lang=zh-tw","吳隆庸")</f>
        <v>吳隆庸</v>
      </c>
      <c r="C19" s="3" t="s">
        <v>12</v>
      </c>
      <c r="D19" s="3" t="s">
        <v>7</v>
      </c>
      <c r="E19" s="3" t="s">
        <v>51</v>
      </c>
      <c r="F19" s="4">
        <v>105</v>
      </c>
      <c r="G19" s="14" t="s">
        <v>1271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3" t="s">
        <v>1083</v>
      </c>
      <c r="B20" s="10" t="str">
        <f>HYPERLINK("http://www.ie.nthu.edu.tw/files/13-1267-52624-1.php?Lang=zh-tw","吳建瑋")</f>
        <v>吳建瑋</v>
      </c>
      <c r="C20" s="3" t="s">
        <v>12</v>
      </c>
      <c r="D20" s="3" t="s">
        <v>7</v>
      </c>
      <c r="E20" s="3" t="s">
        <v>105</v>
      </c>
      <c r="F20" s="4">
        <v>105</v>
      </c>
      <c r="G20" s="14" t="s">
        <v>1271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3" t="s">
        <v>1083</v>
      </c>
      <c r="B21" s="10" t="str">
        <f>HYPERLINK("http://www.ie.nthu.edu.tw/files/13-1267-37791-1.php?Lang=zh-tw","廖崇碩")</f>
        <v>廖崇碩</v>
      </c>
      <c r="C21" s="3" t="s">
        <v>6</v>
      </c>
      <c r="D21" s="3" t="s">
        <v>7</v>
      </c>
      <c r="E21" s="3" t="s">
        <v>105</v>
      </c>
      <c r="F21" s="4">
        <v>105</v>
      </c>
      <c r="G21" s="14" t="s">
        <v>1271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3" t="s">
        <v>1083</v>
      </c>
      <c r="B22" s="11" t="s">
        <v>131</v>
      </c>
      <c r="C22" s="3" t="s">
        <v>6</v>
      </c>
      <c r="D22" s="3" t="s">
        <v>90</v>
      </c>
      <c r="E22" s="3" t="s">
        <v>132</v>
      </c>
      <c r="F22" s="4">
        <v>104</v>
      </c>
      <c r="G22" s="14" t="s">
        <v>1271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3" t="s">
        <v>1083</v>
      </c>
      <c r="B23" s="10" t="s">
        <v>177</v>
      </c>
      <c r="C23" s="3" t="s">
        <v>12</v>
      </c>
      <c r="D23" s="3" t="s">
        <v>90</v>
      </c>
      <c r="E23" s="3" t="s">
        <v>178</v>
      </c>
      <c r="F23" s="4" t="s">
        <v>1087</v>
      </c>
      <c r="G23" s="14" t="s">
        <v>1271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3" t="s">
        <v>1083</v>
      </c>
      <c r="B24" s="11" t="s">
        <v>195</v>
      </c>
      <c r="C24" s="3" t="s">
        <v>6</v>
      </c>
      <c r="D24" s="3" t="s">
        <v>90</v>
      </c>
      <c r="E24" s="3" t="s">
        <v>132</v>
      </c>
      <c r="F24" s="4">
        <v>102</v>
      </c>
      <c r="G24" s="14" t="s">
        <v>1271</v>
      </c>
      <c r="H24" s="2"/>
      <c r="I24" s="2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3" t="s">
        <v>1083</v>
      </c>
      <c r="B25" s="11" t="s">
        <v>204</v>
      </c>
      <c r="C25" s="3" t="s">
        <v>12</v>
      </c>
      <c r="D25" s="3" t="s">
        <v>90</v>
      </c>
      <c r="E25" s="3" t="s">
        <v>132</v>
      </c>
      <c r="F25" s="4" t="s">
        <v>1088</v>
      </c>
      <c r="G25" s="14" t="s">
        <v>1271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>
      <c r="A26" s="3" t="s">
        <v>1083</v>
      </c>
      <c r="B26" s="11" t="s">
        <v>219</v>
      </c>
      <c r="C26" s="3" t="s">
        <v>12</v>
      </c>
      <c r="D26" s="3" t="s">
        <v>90</v>
      </c>
      <c r="E26" s="3" t="s">
        <v>120</v>
      </c>
      <c r="F26" s="4">
        <v>99</v>
      </c>
      <c r="G26" s="14" t="s">
        <v>1271</v>
      </c>
      <c r="H26" s="1"/>
      <c r="I26" s="1"/>
      <c r="J26" s="6"/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>
      <c r="A27" s="3" t="s">
        <v>1083</v>
      </c>
      <c r="B27" s="11" t="str">
        <f>HYPERLINK("http://mm.life.nthu.edu.tw/people/bio.php?PID=188","林玉俊")</f>
        <v>林玉俊</v>
      </c>
      <c r="C27" s="3" t="s">
        <v>22</v>
      </c>
      <c r="D27" s="3" t="s">
        <v>90</v>
      </c>
      <c r="E27" s="3" t="s">
        <v>120</v>
      </c>
      <c r="F27" s="4">
        <v>105</v>
      </c>
      <c r="G27" s="14" t="s">
        <v>1271</v>
      </c>
      <c r="H27" s="6"/>
      <c r="I27" s="6"/>
      <c r="J27" s="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.75" customHeight="1">
      <c r="A28" s="3" t="s">
        <v>1083</v>
      </c>
      <c r="B28" s="11" t="s">
        <v>186</v>
      </c>
      <c r="C28" s="3" t="s">
        <v>6</v>
      </c>
      <c r="D28" s="3" t="s">
        <v>187</v>
      </c>
      <c r="E28" s="3" t="s">
        <v>188</v>
      </c>
      <c r="F28" s="4" t="s">
        <v>1089</v>
      </c>
      <c r="G28" s="14" t="s">
        <v>1271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3" t="s">
        <v>1083</v>
      </c>
      <c r="B29" s="10" t="s">
        <v>216</v>
      </c>
      <c r="C29" s="3" t="s">
        <v>6</v>
      </c>
      <c r="D29" s="3" t="s">
        <v>187</v>
      </c>
      <c r="E29" s="3" t="s">
        <v>188</v>
      </c>
      <c r="F29" s="4">
        <v>100</v>
      </c>
      <c r="G29" s="14" t="s">
        <v>1271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3" t="s">
        <v>1083</v>
      </c>
      <c r="B30" s="10" t="s">
        <v>31</v>
      </c>
      <c r="C30" s="3" t="s">
        <v>6</v>
      </c>
      <c r="D30" s="3" t="s">
        <v>32</v>
      </c>
      <c r="E30" s="3" t="s">
        <v>33</v>
      </c>
      <c r="F30" s="4">
        <v>105</v>
      </c>
      <c r="G30" s="14" t="s">
        <v>1271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3" t="s">
        <v>1083</v>
      </c>
      <c r="B31" s="11" t="s">
        <v>43</v>
      </c>
      <c r="C31" s="3" t="s">
        <v>12</v>
      </c>
      <c r="D31" s="3" t="s">
        <v>32</v>
      </c>
      <c r="E31" s="3" t="s">
        <v>45</v>
      </c>
      <c r="F31" s="4">
        <v>101</v>
      </c>
      <c r="G31" s="14" t="s">
        <v>1271</v>
      </c>
      <c r="H31" s="2"/>
      <c r="I31" s="2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3" t="s">
        <v>1083</v>
      </c>
      <c r="B32" s="10" t="s">
        <v>62</v>
      </c>
      <c r="C32" s="3" t="s">
        <v>6</v>
      </c>
      <c r="D32" s="3" t="s">
        <v>32</v>
      </c>
      <c r="E32" s="3" t="s">
        <v>33</v>
      </c>
      <c r="F32" s="4">
        <v>98</v>
      </c>
      <c r="G32" s="14" t="s">
        <v>1271</v>
      </c>
      <c r="H32" s="9"/>
      <c r="I32" s="9"/>
      <c r="J32" s="7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5.75" customHeight="1">
      <c r="A33" s="3" t="s">
        <v>1083</v>
      </c>
      <c r="B33" s="11" t="s">
        <v>84</v>
      </c>
      <c r="C33" s="3" t="s">
        <v>12</v>
      </c>
      <c r="D33" s="3" t="s">
        <v>32</v>
      </c>
      <c r="E33" s="3" t="s">
        <v>45</v>
      </c>
      <c r="F33" s="4">
        <v>96</v>
      </c>
      <c r="G33" s="14" t="s">
        <v>1271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3" t="s">
        <v>1083</v>
      </c>
      <c r="B34" s="11" t="s">
        <v>88</v>
      </c>
      <c r="C34" s="3" t="s">
        <v>12</v>
      </c>
      <c r="D34" s="3" t="s">
        <v>32</v>
      </c>
      <c r="E34" s="3" t="s">
        <v>33</v>
      </c>
      <c r="F34" s="4">
        <v>96</v>
      </c>
      <c r="G34" s="14" t="s">
        <v>1271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3" t="s">
        <v>1083</v>
      </c>
      <c r="B35" s="11" t="s">
        <v>151</v>
      </c>
      <c r="C35" s="3" t="s">
        <v>22</v>
      </c>
      <c r="D35" s="3" t="s">
        <v>78</v>
      </c>
      <c r="E35" s="3" t="s">
        <v>152</v>
      </c>
      <c r="F35" s="4">
        <v>104</v>
      </c>
      <c r="G35" s="14" t="s">
        <v>1271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8" ht="15.75" customHeight="1">
      <c r="A36" s="3" t="s">
        <v>1083</v>
      </c>
      <c r="B36" s="11" t="s">
        <v>182</v>
      </c>
      <c r="C36" s="3" t="s">
        <v>6</v>
      </c>
      <c r="D36" s="3" t="s">
        <v>78</v>
      </c>
      <c r="E36" s="3" t="s">
        <v>183</v>
      </c>
      <c r="F36" s="4" t="s">
        <v>1090</v>
      </c>
      <c r="G36" s="14" t="s">
        <v>1271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8" ht="15.75" customHeight="1">
      <c r="A37" s="3" t="s">
        <v>1083</v>
      </c>
      <c r="B37" s="11" t="s">
        <v>184</v>
      </c>
      <c r="C37" s="3" t="s">
        <v>6</v>
      </c>
      <c r="D37" s="3" t="s">
        <v>78</v>
      </c>
      <c r="E37" s="3" t="s">
        <v>185</v>
      </c>
      <c r="F37" s="4">
        <v>103</v>
      </c>
      <c r="G37" s="14" t="s">
        <v>1271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8" ht="15.75" customHeight="1">
      <c r="A38" s="3" t="s">
        <v>1083</v>
      </c>
      <c r="B38" s="10" t="str">
        <f>HYPERLINK("http://www.tm.nthu.edu.tw/files/15-1174-51941,c4442-1.php","謝英哲")</f>
        <v>謝英哲</v>
      </c>
      <c r="C38" s="3" t="s">
        <v>22</v>
      </c>
      <c r="D38" s="3" t="s">
        <v>78</v>
      </c>
      <c r="E38" s="3" t="s">
        <v>233</v>
      </c>
      <c r="F38" s="4">
        <v>105</v>
      </c>
      <c r="G38" s="14" t="s">
        <v>1271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8" ht="15.75" customHeight="1">
      <c r="A39" s="3" t="s">
        <v>1083</v>
      </c>
      <c r="B39" s="10" t="s">
        <v>135</v>
      </c>
      <c r="C39" s="3" t="s">
        <v>12</v>
      </c>
      <c r="D39" s="3" t="s">
        <v>56</v>
      </c>
      <c r="E39" s="3" t="s">
        <v>71</v>
      </c>
      <c r="F39" s="4">
        <v>104</v>
      </c>
      <c r="G39" s="14" t="s">
        <v>1271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8" ht="15.75" customHeight="1">
      <c r="A40" s="3" t="s">
        <v>1083</v>
      </c>
      <c r="B40" s="11" t="s">
        <v>179</v>
      </c>
      <c r="C40" s="3" t="s">
        <v>12</v>
      </c>
      <c r="D40" s="3" t="s">
        <v>56</v>
      </c>
      <c r="E40" s="3" t="s">
        <v>57</v>
      </c>
      <c r="F40" s="4" t="s">
        <v>1090</v>
      </c>
      <c r="G40" s="14" t="s">
        <v>1271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8" ht="15.75" customHeight="1">
      <c r="A41" s="3" t="s">
        <v>1083</v>
      </c>
      <c r="B41" s="10" t="s">
        <v>196</v>
      </c>
      <c r="C41" s="3" t="s">
        <v>17</v>
      </c>
      <c r="D41" s="3" t="s">
        <v>56</v>
      </c>
      <c r="E41" s="3" t="s">
        <v>71</v>
      </c>
      <c r="F41" s="4" t="s">
        <v>1091</v>
      </c>
      <c r="G41" s="14" t="s">
        <v>1271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8" ht="15.75" customHeight="1">
      <c r="A42" s="3" t="s">
        <v>1083</v>
      </c>
      <c r="B42" s="11" t="s">
        <v>197</v>
      </c>
      <c r="C42" s="3" t="s">
        <v>6</v>
      </c>
      <c r="D42" s="3" t="s">
        <v>56</v>
      </c>
      <c r="E42" s="3" t="s">
        <v>71</v>
      </c>
      <c r="F42" s="4">
        <v>102</v>
      </c>
      <c r="G42" s="14" t="s">
        <v>1271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8" ht="15.75" customHeight="1">
      <c r="A43" s="3" t="s">
        <v>1083</v>
      </c>
      <c r="B43" s="11" t="s">
        <v>220</v>
      </c>
      <c r="C43" s="3" t="s">
        <v>17</v>
      </c>
      <c r="D43" s="3" t="s">
        <v>56</v>
      </c>
      <c r="E43" s="3" t="s">
        <v>71</v>
      </c>
      <c r="F43" s="4">
        <v>99</v>
      </c>
      <c r="G43" s="14" t="s">
        <v>1271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8" ht="15.75" customHeight="1">
      <c r="A44" s="3" t="s">
        <v>1083</v>
      </c>
      <c r="B44" s="11" t="s">
        <v>228</v>
      </c>
      <c r="C44" s="3" t="s">
        <v>6</v>
      </c>
      <c r="D44" s="3" t="s">
        <v>56</v>
      </c>
      <c r="E44" s="3" t="s">
        <v>71</v>
      </c>
      <c r="F44" s="4">
        <v>97</v>
      </c>
      <c r="G44" s="14" t="s">
        <v>1271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8" ht="15.75" customHeight="1">
      <c r="A45" s="3" t="s">
        <v>1083</v>
      </c>
      <c r="B45" s="11" t="s">
        <v>200</v>
      </c>
      <c r="C45" s="3" t="s">
        <v>12</v>
      </c>
      <c r="D45" s="3" t="s">
        <v>102</v>
      </c>
      <c r="E45" s="3"/>
      <c r="F45" s="4">
        <v>102</v>
      </c>
      <c r="G45" s="14" t="s">
        <v>1271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8" ht="15.75" customHeight="1">
      <c r="A46" s="3" t="s">
        <v>1083</v>
      </c>
      <c r="B46" s="11" t="s">
        <v>5</v>
      </c>
      <c r="C46" s="3" t="s">
        <v>6</v>
      </c>
      <c r="D46" s="3" t="s">
        <v>9</v>
      </c>
      <c r="E46" s="3" t="s">
        <v>10</v>
      </c>
      <c r="F46" s="4">
        <v>105</v>
      </c>
      <c r="G46" s="14" t="s">
        <v>1271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8" ht="15.75" customHeight="1">
      <c r="A47" s="3" t="s">
        <v>1083</v>
      </c>
      <c r="B47" s="10" t="s">
        <v>14</v>
      </c>
      <c r="C47" s="3" t="s">
        <v>12</v>
      </c>
      <c r="D47" s="3" t="s">
        <v>9</v>
      </c>
      <c r="E47" s="3" t="s">
        <v>26</v>
      </c>
      <c r="F47" s="4" t="s">
        <v>1092</v>
      </c>
      <c r="G47" s="14" t="s">
        <v>1271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3" t="s">
        <v>1083</v>
      </c>
      <c r="B48" s="10" t="s">
        <v>35</v>
      </c>
      <c r="C48" s="3" t="s">
        <v>6</v>
      </c>
      <c r="D48" s="3" t="s">
        <v>9</v>
      </c>
      <c r="E48" s="3" t="s">
        <v>36</v>
      </c>
      <c r="F48" s="4">
        <v>103</v>
      </c>
      <c r="G48" s="14" t="s">
        <v>1271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3" t="s">
        <v>1083</v>
      </c>
      <c r="B49" s="11" t="s">
        <v>37</v>
      </c>
      <c r="C49" s="3" t="s">
        <v>6</v>
      </c>
      <c r="D49" s="3" t="s">
        <v>9</v>
      </c>
      <c r="E49" s="3" t="s">
        <v>10</v>
      </c>
      <c r="F49" s="4">
        <v>103</v>
      </c>
      <c r="G49" s="14" t="s">
        <v>1271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3" t="s">
        <v>1083</v>
      </c>
      <c r="B50" s="10" t="s">
        <v>38</v>
      </c>
      <c r="C50" s="3" t="s">
        <v>6</v>
      </c>
      <c r="D50" s="3" t="s">
        <v>9</v>
      </c>
      <c r="E50" s="3" t="s">
        <v>10</v>
      </c>
      <c r="F50" s="4">
        <v>101</v>
      </c>
      <c r="G50" s="14" t="s">
        <v>1271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3" t="s">
        <v>1083</v>
      </c>
      <c r="B51" s="11" t="s">
        <v>46</v>
      </c>
      <c r="C51" s="3" t="s">
        <v>12</v>
      </c>
      <c r="D51" s="3" t="s">
        <v>9</v>
      </c>
      <c r="E51" s="3" t="s">
        <v>10</v>
      </c>
      <c r="F51" s="4">
        <v>100</v>
      </c>
      <c r="G51" s="14" t="s">
        <v>1271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3" t="s">
        <v>1083</v>
      </c>
      <c r="B52" s="11" t="s">
        <v>50</v>
      </c>
      <c r="C52" s="3" t="s">
        <v>12</v>
      </c>
      <c r="D52" s="3" t="s">
        <v>9</v>
      </c>
      <c r="E52" s="3" t="s">
        <v>26</v>
      </c>
      <c r="F52" s="4">
        <v>100</v>
      </c>
      <c r="G52" s="14" t="s">
        <v>1271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3" t="s">
        <v>1083</v>
      </c>
      <c r="B53" s="11" t="s">
        <v>54</v>
      </c>
      <c r="C53" s="3" t="s">
        <v>22</v>
      </c>
      <c r="D53" s="3" t="s">
        <v>9</v>
      </c>
      <c r="E53" s="3" t="s">
        <v>45</v>
      </c>
      <c r="F53" s="4">
        <v>99</v>
      </c>
      <c r="G53" s="14" t="s">
        <v>1271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3" t="s">
        <v>1083</v>
      </c>
      <c r="B54" s="11" t="s">
        <v>60</v>
      </c>
      <c r="C54" s="3" t="s">
        <v>22</v>
      </c>
      <c r="D54" s="3" t="s">
        <v>9</v>
      </c>
      <c r="E54" s="3" t="s">
        <v>10</v>
      </c>
      <c r="F54" s="4">
        <v>99</v>
      </c>
      <c r="G54" s="14" t="s">
        <v>1271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3" t="s">
        <v>1083</v>
      </c>
      <c r="B55" s="11" t="s">
        <v>69</v>
      </c>
      <c r="C55" s="3" t="s">
        <v>6</v>
      </c>
      <c r="D55" s="3" t="s">
        <v>9</v>
      </c>
      <c r="E55" s="3" t="s">
        <v>72</v>
      </c>
      <c r="F55" s="4">
        <v>98</v>
      </c>
      <c r="G55" s="14" t="s">
        <v>1271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3" t="s">
        <v>1083</v>
      </c>
      <c r="B56" s="10" t="s">
        <v>75</v>
      </c>
      <c r="C56" s="3" t="s">
        <v>6</v>
      </c>
      <c r="D56" s="3" t="s">
        <v>9</v>
      </c>
      <c r="E56" s="3" t="s">
        <v>26</v>
      </c>
      <c r="F56" s="4">
        <v>97</v>
      </c>
      <c r="G56" s="14" t="s">
        <v>1271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3" t="s">
        <v>1083</v>
      </c>
      <c r="B57" s="10" t="s">
        <v>80</v>
      </c>
      <c r="C57" s="3" t="s">
        <v>12</v>
      </c>
      <c r="D57" s="3" t="s">
        <v>9</v>
      </c>
      <c r="E57" s="3" t="s">
        <v>82</v>
      </c>
      <c r="F57" s="4">
        <v>97</v>
      </c>
      <c r="G57" s="14" t="s">
        <v>1271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3" t="s">
        <v>1083</v>
      </c>
      <c r="B58" s="11" t="s">
        <v>99</v>
      </c>
      <c r="C58" s="3" t="s">
        <v>12</v>
      </c>
      <c r="D58" s="3" t="s">
        <v>9</v>
      </c>
      <c r="E58" s="3" t="s">
        <v>100</v>
      </c>
      <c r="F58" s="4">
        <v>94</v>
      </c>
      <c r="G58" s="14" t="s">
        <v>1271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3" t="s">
        <v>1083</v>
      </c>
      <c r="B59" s="10" t="s">
        <v>161</v>
      </c>
      <c r="C59" s="3" t="s">
        <v>74</v>
      </c>
      <c r="D59" s="3" t="s">
        <v>163</v>
      </c>
      <c r="E59" s="3" t="s">
        <v>165</v>
      </c>
      <c r="F59" s="4">
        <v>104</v>
      </c>
      <c r="G59" s="14" t="s">
        <v>1271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3" t="s">
        <v>1083</v>
      </c>
      <c r="B60" s="11" t="s">
        <v>167</v>
      </c>
      <c r="C60" s="3" t="s">
        <v>74</v>
      </c>
      <c r="D60" s="3" t="s">
        <v>163</v>
      </c>
      <c r="E60" s="3" t="s">
        <v>165</v>
      </c>
      <c r="F60" s="4" t="s">
        <v>1089</v>
      </c>
      <c r="G60" s="14" t="s">
        <v>1271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3" t="s">
        <v>1083</v>
      </c>
      <c r="B61" s="11" t="s">
        <v>170</v>
      </c>
      <c r="C61" s="3" t="s">
        <v>74</v>
      </c>
      <c r="D61" s="3" t="s">
        <v>163</v>
      </c>
      <c r="E61" s="3" t="s">
        <v>165</v>
      </c>
      <c r="F61" s="4">
        <v>103</v>
      </c>
      <c r="G61" s="14" t="s">
        <v>1271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3" t="s">
        <v>1083</v>
      </c>
      <c r="B62" s="11" t="s">
        <v>189</v>
      </c>
      <c r="C62" s="3" t="s">
        <v>74</v>
      </c>
      <c r="D62" s="3" t="s">
        <v>163</v>
      </c>
      <c r="E62" s="3" t="s">
        <v>190</v>
      </c>
      <c r="F62" s="4">
        <v>103</v>
      </c>
      <c r="G62" s="14" t="s">
        <v>1271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3" t="s">
        <v>1083</v>
      </c>
      <c r="B63" s="11" t="s">
        <v>201</v>
      </c>
      <c r="C63" s="3"/>
      <c r="D63" s="3" t="s">
        <v>163</v>
      </c>
      <c r="E63" s="3" t="s">
        <v>165</v>
      </c>
      <c r="F63" s="4">
        <v>101</v>
      </c>
      <c r="G63" s="14" t="s">
        <v>1271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3" t="s">
        <v>1083</v>
      </c>
      <c r="B64" s="11" t="s">
        <v>209</v>
      </c>
      <c r="C64" s="3" t="s">
        <v>210</v>
      </c>
      <c r="D64" s="3" t="s">
        <v>163</v>
      </c>
      <c r="E64" s="3" t="s">
        <v>144</v>
      </c>
      <c r="F64" s="4">
        <v>101</v>
      </c>
      <c r="G64" s="14" t="s">
        <v>1271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3" t="s">
        <v>1083</v>
      </c>
      <c r="B65" s="10" t="s">
        <v>211</v>
      </c>
      <c r="C65" s="3" t="s">
        <v>22</v>
      </c>
      <c r="D65" s="3" t="s">
        <v>163</v>
      </c>
      <c r="E65" s="3" t="s">
        <v>190</v>
      </c>
      <c r="F65" s="4">
        <v>101</v>
      </c>
      <c r="G65" s="14" t="s">
        <v>1271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3" t="s">
        <v>1083</v>
      </c>
      <c r="B66" s="10" t="s">
        <v>215</v>
      </c>
      <c r="C66" s="3" t="s">
        <v>22</v>
      </c>
      <c r="D66" s="3" t="s">
        <v>163</v>
      </c>
      <c r="E66" s="3" t="s">
        <v>190</v>
      </c>
      <c r="F66" s="4" t="s">
        <v>1093</v>
      </c>
      <c r="G66" s="14" t="s">
        <v>1271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3" t="s">
        <v>1083</v>
      </c>
      <c r="B67" s="11" t="s">
        <v>217</v>
      </c>
      <c r="C67" s="3" t="s">
        <v>74</v>
      </c>
      <c r="D67" s="3" t="s">
        <v>163</v>
      </c>
      <c r="E67" s="3" t="s">
        <v>165</v>
      </c>
      <c r="F67" s="4">
        <v>99</v>
      </c>
      <c r="G67" s="14" t="s">
        <v>1271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3" t="s">
        <v>1083</v>
      </c>
      <c r="B68" s="10" t="s">
        <v>222</v>
      </c>
      <c r="C68" s="3" t="s">
        <v>22</v>
      </c>
      <c r="D68" s="3" t="s">
        <v>163</v>
      </c>
      <c r="E68" s="3" t="s">
        <v>190</v>
      </c>
      <c r="F68" s="4">
        <v>99</v>
      </c>
      <c r="G68" s="14" t="s">
        <v>1271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3" t="s">
        <v>1083</v>
      </c>
      <c r="B69" s="11" t="s">
        <v>232</v>
      </c>
      <c r="C69" s="3" t="s">
        <v>12</v>
      </c>
      <c r="D69" s="3" t="s">
        <v>163</v>
      </c>
      <c r="E69" s="3" t="s">
        <v>190</v>
      </c>
      <c r="F69" s="4">
        <v>96</v>
      </c>
      <c r="G69" s="14" t="s">
        <v>1271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3" t="s">
        <v>1083</v>
      </c>
      <c r="B70" s="11" t="str">
        <f>HYPERLINK("http://cge.gec.nthu.edu.tw/faculty/cpcheng/","鄭志鵬")</f>
        <v>鄭志鵬</v>
      </c>
      <c r="C70" s="3" t="s">
        <v>6</v>
      </c>
      <c r="D70" s="3" t="s">
        <v>163</v>
      </c>
      <c r="E70" s="3" t="s">
        <v>144</v>
      </c>
      <c r="F70" s="4">
        <v>105</v>
      </c>
      <c r="G70" s="14" t="s">
        <v>1271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3" t="s">
        <v>1083</v>
      </c>
      <c r="B71" s="11" t="s">
        <v>115</v>
      </c>
      <c r="C71" s="3" t="s">
        <v>6</v>
      </c>
      <c r="D71" s="3" t="s">
        <v>27</v>
      </c>
      <c r="E71" s="3" t="s">
        <v>116</v>
      </c>
      <c r="F71" s="4" t="s">
        <v>1094</v>
      </c>
      <c r="G71" s="14" t="s">
        <v>1271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3" t="s">
        <v>1083</v>
      </c>
      <c r="B72" s="11" t="s">
        <v>173</v>
      </c>
      <c r="C72" s="3" t="s">
        <v>12</v>
      </c>
      <c r="D72" s="3" t="s">
        <v>27</v>
      </c>
      <c r="E72" s="3" t="s">
        <v>123</v>
      </c>
      <c r="F72" s="4">
        <v>103</v>
      </c>
      <c r="G72" s="14" t="s">
        <v>1271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3" t="s">
        <v>1083</v>
      </c>
      <c r="B73" s="11" t="s">
        <v>191</v>
      </c>
      <c r="C73" s="3" t="s">
        <v>6</v>
      </c>
      <c r="D73" s="3" t="s">
        <v>27</v>
      </c>
      <c r="E73" s="3" t="s">
        <v>192</v>
      </c>
      <c r="F73" s="4">
        <v>102</v>
      </c>
      <c r="G73" s="14" t="s">
        <v>1271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3" t="s">
        <v>1083</v>
      </c>
      <c r="B74" s="10" t="s">
        <v>193</v>
      </c>
      <c r="C74" s="3" t="s">
        <v>6</v>
      </c>
      <c r="D74" s="3" t="s">
        <v>27</v>
      </c>
      <c r="E74" s="3" t="s">
        <v>48</v>
      </c>
      <c r="F74" s="4">
        <v>102</v>
      </c>
      <c r="G74" s="14" t="s">
        <v>1271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3" t="s">
        <v>1083</v>
      </c>
      <c r="B75" s="10" t="s">
        <v>212</v>
      </c>
      <c r="C75" s="3" t="s">
        <v>12</v>
      </c>
      <c r="D75" s="3" t="s">
        <v>27</v>
      </c>
      <c r="E75" s="3" t="s">
        <v>123</v>
      </c>
      <c r="F75" s="4">
        <v>100</v>
      </c>
      <c r="G75" s="14" t="s">
        <v>1271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3" t="s">
        <v>1083</v>
      </c>
      <c r="B76" s="11" t="s">
        <v>218</v>
      </c>
      <c r="C76" s="3" t="s">
        <v>12</v>
      </c>
      <c r="D76" s="3" t="s">
        <v>27</v>
      </c>
      <c r="E76" s="3" t="s">
        <v>123</v>
      </c>
      <c r="F76" s="4">
        <v>99</v>
      </c>
      <c r="G76" s="14" t="s">
        <v>1271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3" t="s">
        <v>1083</v>
      </c>
      <c r="B77" s="10" t="s">
        <v>223</v>
      </c>
      <c r="C77" s="3" t="s">
        <v>12</v>
      </c>
      <c r="D77" s="3" t="s">
        <v>27</v>
      </c>
      <c r="E77" s="3" t="s">
        <v>116</v>
      </c>
      <c r="F77" s="4">
        <v>98</v>
      </c>
      <c r="G77" s="14" t="s">
        <v>1271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3" t="s">
        <v>1083</v>
      </c>
      <c r="B78" s="11" t="s">
        <v>225</v>
      </c>
      <c r="C78" s="3" t="s">
        <v>12</v>
      </c>
      <c r="D78" s="3" t="s">
        <v>27</v>
      </c>
      <c r="E78" s="3" t="s">
        <v>116</v>
      </c>
      <c r="F78" s="4">
        <v>97</v>
      </c>
      <c r="G78" s="14" t="s">
        <v>1271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3" t="s">
        <v>1083</v>
      </c>
      <c r="B79" s="11" t="s">
        <v>231</v>
      </c>
      <c r="C79" s="3" t="s">
        <v>6</v>
      </c>
      <c r="D79" s="3" t="s">
        <v>27</v>
      </c>
      <c r="E79" s="3" t="s">
        <v>123</v>
      </c>
      <c r="F79" s="4">
        <v>96</v>
      </c>
      <c r="G79" s="14" t="s">
        <v>1271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3" t="s">
        <v>1083</v>
      </c>
      <c r="B80" s="11" t="str">
        <f>HYPERLINK("http://www.chem.nthu.edu.tw/files/13-1078-43050.php","周佳駿")</f>
        <v>周佳駿</v>
      </c>
      <c r="C80" s="3" t="s">
        <v>6</v>
      </c>
      <c r="D80" s="3" t="s">
        <v>27</v>
      </c>
      <c r="E80" s="3" t="s">
        <v>123</v>
      </c>
      <c r="F80" s="4">
        <v>105</v>
      </c>
      <c r="G80" s="14" t="s">
        <v>1271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3" t="s">
        <v>1083</v>
      </c>
      <c r="B81" s="11" t="s">
        <v>109</v>
      </c>
      <c r="C81" s="3" t="s">
        <v>111</v>
      </c>
      <c r="D81" s="3" t="s">
        <v>113</v>
      </c>
      <c r="E81" s="3"/>
      <c r="F81" s="4">
        <v>104</v>
      </c>
      <c r="G81" s="14" t="s">
        <v>1271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3" t="s">
        <v>1083</v>
      </c>
      <c r="B82" s="11" t="s">
        <v>140</v>
      </c>
      <c r="C82" s="3" t="s">
        <v>6</v>
      </c>
      <c r="D82" s="3" t="s">
        <v>18</v>
      </c>
      <c r="E82" s="3" t="s">
        <v>16</v>
      </c>
      <c r="F82" s="4" t="s">
        <v>1095</v>
      </c>
      <c r="G82" s="14" t="s">
        <v>1271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3" t="s">
        <v>1083</v>
      </c>
      <c r="B83" s="10" t="s">
        <v>149</v>
      </c>
      <c r="C83" s="3" t="s">
        <v>12</v>
      </c>
      <c r="D83" s="3" t="s">
        <v>18</v>
      </c>
      <c r="E83" s="3" t="s">
        <v>150</v>
      </c>
      <c r="F83" s="4" t="s">
        <v>1096</v>
      </c>
      <c r="G83" s="14" t="s">
        <v>1271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3" t="s">
        <v>1083</v>
      </c>
      <c r="B84" s="10" t="s">
        <v>181</v>
      </c>
      <c r="C84" s="3" t="s">
        <v>6</v>
      </c>
      <c r="D84" s="3" t="s">
        <v>18</v>
      </c>
      <c r="E84" s="3" t="s">
        <v>150</v>
      </c>
      <c r="F84" s="4">
        <v>103</v>
      </c>
      <c r="G84" s="14" t="s">
        <v>1271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3" t="s">
        <v>1083</v>
      </c>
      <c r="B85" s="11" t="s">
        <v>198</v>
      </c>
      <c r="C85" s="3" t="s">
        <v>6</v>
      </c>
      <c r="D85" s="3" t="s">
        <v>18</v>
      </c>
      <c r="E85" s="3" t="s">
        <v>150</v>
      </c>
      <c r="F85" s="4">
        <v>102</v>
      </c>
      <c r="G85" s="14" t="s">
        <v>1271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3" t="s">
        <v>1083</v>
      </c>
      <c r="B86" s="10" t="s">
        <v>199</v>
      </c>
      <c r="C86" s="3" t="s">
        <v>6</v>
      </c>
      <c r="D86" s="3" t="s">
        <v>18</v>
      </c>
      <c r="E86" s="3" t="s">
        <v>13</v>
      </c>
      <c r="F86" s="4" t="s">
        <v>1085</v>
      </c>
      <c r="G86" s="14" t="s">
        <v>1271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3" t="s">
        <v>1083</v>
      </c>
      <c r="B87" s="11" t="s">
        <v>207</v>
      </c>
      <c r="C87" s="3" t="s">
        <v>12</v>
      </c>
      <c r="D87" s="3" t="s">
        <v>18</v>
      </c>
      <c r="E87" s="3" t="s">
        <v>208</v>
      </c>
      <c r="F87" s="4">
        <v>101</v>
      </c>
      <c r="G87" s="14" t="s">
        <v>1271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3" t="s">
        <v>1083</v>
      </c>
      <c r="B88" s="11" t="s">
        <v>229</v>
      </c>
      <c r="C88" s="3" t="s">
        <v>12</v>
      </c>
      <c r="D88" s="3" t="s">
        <v>18</v>
      </c>
      <c r="E88" s="3" t="s">
        <v>13</v>
      </c>
      <c r="F88" s="4">
        <v>97</v>
      </c>
      <c r="G88" s="14" t="s">
        <v>1271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3" t="s">
        <v>1083</v>
      </c>
      <c r="B89" s="11" t="s">
        <v>230</v>
      </c>
      <c r="C89" s="3" t="s">
        <v>6</v>
      </c>
      <c r="D89" s="3" t="s">
        <v>18</v>
      </c>
      <c r="E89" s="3" t="s">
        <v>16</v>
      </c>
      <c r="F89" s="4">
        <v>97</v>
      </c>
      <c r="G89" s="14" t="s">
        <v>1271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3" t="s">
        <v>1083</v>
      </c>
      <c r="B90" s="11" t="s">
        <v>64</v>
      </c>
      <c r="C90" s="3" t="s">
        <v>12</v>
      </c>
      <c r="D90" s="3" t="s">
        <v>66</v>
      </c>
      <c r="E90" s="3" t="s">
        <v>67</v>
      </c>
      <c r="F90" s="4">
        <v>98</v>
      </c>
      <c r="G90" s="14" t="s">
        <v>1271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3" t="s">
        <v>1083</v>
      </c>
      <c r="B91" s="11" t="s">
        <v>92</v>
      </c>
      <c r="C91" s="3" t="s">
        <v>12</v>
      </c>
      <c r="D91" s="3" t="s">
        <v>66</v>
      </c>
      <c r="E91" s="3" t="s">
        <v>67</v>
      </c>
      <c r="F91" s="4">
        <v>96</v>
      </c>
      <c r="G91" s="14" t="s">
        <v>1271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3" t="s">
        <v>1083</v>
      </c>
      <c r="B92" s="10" t="s">
        <v>93</v>
      </c>
      <c r="C92" s="3" t="s">
        <v>12</v>
      </c>
      <c r="D92" s="3" t="s">
        <v>66</v>
      </c>
      <c r="E92" s="3" t="s">
        <v>67</v>
      </c>
      <c r="F92" s="4">
        <v>95</v>
      </c>
      <c r="G92" s="14" t="s">
        <v>1271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3" t="s">
        <v>1083</v>
      </c>
      <c r="B93" s="10" t="s">
        <v>96</v>
      </c>
      <c r="C93" s="3" t="s">
        <v>6</v>
      </c>
      <c r="D93" s="3" t="s">
        <v>66</v>
      </c>
      <c r="E93" s="3" t="s">
        <v>58</v>
      </c>
      <c r="F93" s="4">
        <v>95</v>
      </c>
      <c r="G93" s="14" t="s">
        <v>1271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3" t="s">
        <v>1083</v>
      </c>
      <c r="B94" s="11" t="s">
        <v>104</v>
      </c>
      <c r="C94" s="3" t="s">
        <v>12</v>
      </c>
      <c r="D94" s="3" t="s">
        <v>66</v>
      </c>
      <c r="E94" s="3" t="s">
        <v>67</v>
      </c>
      <c r="F94" s="4">
        <v>94</v>
      </c>
      <c r="G94" s="14" t="s">
        <v>1271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3" t="s">
        <v>1083</v>
      </c>
      <c r="B95" s="21" t="s">
        <v>1272</v>
      </c>
      <c r="C95" s="3"/>
      <c r="D95" s="3"/>
      <c r="E95" s="3"/>
      <c r="F95" s="4">
        <v>104</v>
      </c>
      <c r="G95" s="14" t="s">
        <v>1271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3" t="s">
        <v>1097</v>
      </c>
      <c r="B96" s="10" t="s">
        <v>984</v>
      </c>
      <c r="C96" s="3" t="s">
        <v>6</v>
      </c>
      <c r="D96" s="3" t="s">
        <v>7</v>
      </c>
      <c r="E96" s="3" t="s">
        <v>8</v>
      </c>
      <c r="F96" s="4" t="s">
        <v>985</v>
      </c>
      <c r="G96" s="14" t="s">
        <v>1271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3" t="s">
        <v>1097</v>
      </c>
      <c r="B97" s="10" t="s">
        <v>991</v>
      </c>
      <c r="C97" s="3" t="s">
        <v>6</v>
      </c>
      <c r="D97" s="3" t="s">
        <v>7</v>
      </c>
      <c r="E97" s="3" t="s">
        <v>8</v>
      </c>
      <c r="F97" s="4" t="s">
        <v>992</v>
      </c>
      <c r="G97" s="14" t="s">
        <v>1271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3" t="s">
        <v>1097</v>
      </c>
      <c r="B98" s="11" t="s">
        <v>23</v>
      </c>
      <c r="C98" s="3" t="s">
        <v>22</v>
      </c>
      <c r="D98" s="3" t="s">
        <v>7</v>
      </c>
      <c r="E98" s="3" t="s">
        <v>24</v>
      </c>
      <c r="F98" s="4">
        <v>101</v>
      </c>
      <c r="G98" s="14" t="s">
        <v>1271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3" t="s">
        <v>1097</v>
      </c>
      <c r="B99" s="10" t="s">
        <v>988</v>
      </c>
      <c r="C99" s="3" t="s">
        <v>12</v>
      </c>
      <c r="D99" s="3" t="s">
        <v>7</v>
      </c>
      <c r="E99" s="3" t="s">
        <v>16</v>
      </c>
      <c r="F99" s="4">
        <v>100</v>
      </c>
      <c r="G99" s="14" t="s">
        <v>1271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3" t="s">
        <v>1097</v>
      </c>
      <c r="B100" s="11" t="s">
        <v>25</v>
      </c>
      <c r="C100" s="3" t="s">
        <v>12</v>
      </c>
      <c r="D100" s="3" t="s">
        <v>7</v>
      </c>
      <c r="E100" s="3" t="s">
        <v>16</v>
      </c>
      <c r="F100" s="4" t="s">
        <v>993</v>
      </c>
      <c r="G100" s="14" t="s">
        <v>1271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3" t="s">
        <v>1097</v>
      </c>
      <c r="B101" s="11" t="s">
        <v>11</v>
      </c>
      <c r="C101" s="3" t="s">
        <v>12</v>
      </c>
      <c r="D101" s="3" t="s">
        <v>7</v>
      </c>
      <c r="E101" s="3" t="s">
        <v>13</v>
      </c>
      <c r="F101" s="4" t="s">
        <v>986</v>
      </c>
      <c r="G101" s="14" t="s">
        <v>1271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3" t="s">
        <v>1097</v>
      </c>
      <c r="B102" s="11" t="s">
        <v>19</v>
      </c>
      <c r="C102" s="3" t="s">
        <v>6</v>
      </c>
      <c r="D102" s="3" t="s">
        <v>7</v>
      </c>
      <c r="E102" s="3" t="s">
        <v>13</v>
      </c>
      <c r="F102" s="4">
        <v>105</v>
      </c>
      <c r="G102" s="14" t="s">
        <v>1271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3" t="s">
        <v>1097</v>
      </c>
      <c r="B103" s="11" t="s">
        <v>20</v>
      </c>
      <c r="C103" s="3" t="s">
        <v>6</v>
      </c>
      <c r="D103" s="3" t="s">
        <v>7</v>
      </c>
      <c r="E103" s="3" t="s">
        <v>13</v>
      </c>
      <c r="F103" s="4" t="s">
        <v>990</v>
      </c>
      <c r="G103" s="14" t="s">
        <v>1271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3" t="s">
        <v>1097</v>
      </c>
      <c r="B104" s="11" t="s">
        <v>21</v>
      </c>
      <c r="C104" s="3" t="s">
        <v>22</v>
      </c>
      <c r="D104" s="3" t="s">
        <v>7</v>
      </c>
      <c r="E104" s="3" t="s">
        <v>13</v>
      </c>
      <c r="F104" s="4">
        <v>104</v>
      </c>
      <c r="G104" s="14" t="s">
        <v>1271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3" t="s">
        <v>1097</v>
      </c>
      <c r="B105" s="11" t="s">
        <v>34</v>
      </c>
      <c r="C105" s="3" t="s">
        <v>6</v>
      </c>
      <c r="D105" s="3" t="s">
        <v>7</v>
      </c>
      <c r="E105" s="3" t="s">
        <v>13</v>
      </c>
      <c r="F105" s="4" t="s">
        <v>994</v>
      </c>
      <c r="G105" s="14" t="s">
        <v>1271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3" t="s">
        <v>1097</v>
      </c>
      <c r="B106" s="11" t="s">
        <v>29</v>
      </c>
      <c r="C106" s="3" t="s">
        <v>12</v>
      </c>
      <c r="D106" s="3" t="s">
        <v>7</v>
      </c>
      <c r="E106" s="3" t="s">
        <v>30</v>
      </c>
      <c r="F106" s="4" t="s">
        <v>993</v>
      </c>
      <c r="G106" s="14" t="s">
        <v>1271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3" t="s">
        <v>1097</v>
      </c>
      <c r="B107" s="10" t="s">
        <v>995</v>
      </c>
      <c r="C107" s="3" t="s">
        <v>17</v>
      </c>
      <c r="D107" s="3" t="s">
        <v>7</v>
      </c>
      <c r="E107" s="3" t="s">
        <v>30</v>
      </c>
      <c r="F107" s="4" t="s">
        <v>996</v>
      </c>
      <c r="G107" s="14" t="s">
        <v>1271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3" t="s">
        <v>1097</v>
      </c>
      <c r="B108" s="10" t="s">
        <v>987</v>
      </c>
      <c r="C108" s="3" t="s">
        <v>12</v>
      </c>
      <c r="D108" s="3" t="s">
        <v>7</v>
      </c>
      <c r="E108" s="3" t="s">
        <v>15</v>
      </c>
      <c r="F108" s="4">
        <v>105</v>
      </c>
      <c r="G108" s="14" t="s">
        <v>1271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3" t="s">
        <v>1097</v>
      </c>
      <c r="B109" s="10" t="s">
        <v>989</v>
      </c>
      <c r="C109" s="3" t="s">
        <v>12</v>
      </c>
      <c r="D109" s="3" t="s">
        <v>7</v>
      </c>
      <c r="E109" s="3" t="s">
        <v>15</v>
      </c>
      <c r="F109" s="4" t="s">
        <v>985</v>
      </c>
      <c r="G109" s="14" t="s">
        <v>1271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3" t="s">
        <v>1097</v>
      </c>
      <c r="B110" s="11" t="s">
        <v>41</v>
      </c>
      <c r="C110" s="3" t="s">
        <v>12</v>
      </c>
      <c r="D110" s="3" t="s">
        <v>39</v>
      </c>
      <c r="E110" s="3" t="s">
        <v>42</v>
      </c>
      <c r="F110" s="4">
        <v>100</v>
      </c>
      <c r="G110" s="14" t="s">
        <v>1271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3" t="s">
        <v>1097</v>
      </c>
      <c r="B111" s="11" t="s">
        <v>47</v>
      </c>
      <c r="C111" s="3" t="s">
        <v>6</v>
      </c>
      <c r="D111" s="3" t="s">
        <v>39</v>
      </c>
      <c r="E111" s="3" t="s">
        <v>42</v>
      </c>
      <c r="F111" s="4" t="s">
        <v>999</v>
      </c>
      <c r="G111" s="14" t="s">
        <v>1271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3" t="s">
        <v>1097</v>
      </c>
      <c r="B112" s="10" t="s">
        <v>1000</v>
      </c>
      <c r="C112" s="3" t="s">
        <v>12</v>
      </c>
      <c r="D112" s="3" t="s">
        <v>39</v>
      </c>
      <c r="E112" s="3" t="s">
        <v>42</v>
      </c>
      <c r="F112" s="4">
        <v>101</v>
      </c>
      <c r="G112" s="14" t="s">
        <v>1271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3" t="s">
        <v>1097</v>
      </c>
      <c r="B113" s="11" t="s">
        <v>68</v>
      </c>
      <c r="C113" s="3" t="s">
        <v>22</v>
      </c>
      <c r="D113" s="3" t="s">
        <v>39</v>
      </c>
      <c r="E113" s="3" t="s">
        <v>42</v>
      </c>
      <c r="F113" s="4">
        <v>102</v>
      </c>
      <c r="G113" s="14" t="s">
        <v>1271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3" t="s">
        <v>1097</v>
      </c>
      <c r="B114" s="10" t="s">
        <v>997</v>
      </c>
      <c r="C114" s="3" t="s">
        <v>12</v>
      </c>
      <c r="D114" s="3" t="s">
        <v>39</v>
      </c>
      <c r="E114" s="3" t="s">
        <v>40</v>
      </c>
      <c r="F114" s="4">
        <v>105</v>
      </c>
      <c r="G114" s="14" t="s">
        <v>1271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3" t="s">
        <v>1097</v>
      </c>
      <c r="B115" s="11" t="s">
        <v>44</v>
      </c>
      <c r="C115" s="3" t="s">
        <v>6</v>
      </c>
      <c r="D115" s="3" t="s">
        <v>39</v>
      </c>
      <c r="E115" s="3" t="s">
        <v>40</v>
      </c>
      <c r="F115" s="4" t="s">
        <v>998</v>
      </c>
      <c r="G115" s="14" t="s">
        <v>1271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3" t="s">
        <v>1097</v>
      </c>
      <c r="B116" s="11" t="s">
        <v>49</v>
      </c>
      <c r="C116" s="3" t="s">
        <v>12</v>
      </c>
      <c r="D116" s="3" t="s">
        <v>39</v>
      </c>
      <c r="E116" s="3" t="s">
        <v>40</v>
      </c>
      <c r="F116" s="4">
        <v>100</v>
      </c>
      <c r="G116" s="14" t="s">
        <v>1271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3" t="s">
        <v>1097</v>
      </c>
      <c r="B117" s="11" t="s">
        <v>61</v>
      </c>
      <c r="C117" s="3" t="s">
        <v>6</v>
      </c>
      <c r="D117" s="3" t="s">
        <v>39</v>
      </c>
      <c r="E117" s="3" t="s">
        <v>40</v>
      </c>
      <c r="F117" s="4">
        <v>105</v>
      </c>
      <c r="G117" s="14" t="s">
        <v>1271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3" t="s">
        <v>1097</v>
      </c>
      <c r="B118" s="10" t="s">
        <v>1004</v>
      </c>
      <c r="C118" s="3" t="s">
        <v>6</v>
      </c>
      <c r="D118" s="3" t="s">
        <v>39</v>
      </c>
      <c r="E118" s="3" t="s">
        <v>40</v>
      </c>
      <c r="F118" s="4" t="s">
        <v>1005</v>
      </c>
      <c r="G118" s="14" t="s">
        <v>1271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3" t="s">
        <v>1097</v>
      </c>
      <c r="B119" s="11" t="s">
        <v>70</v>
      </c>
      <c r="C119" s="3" t="s">
        <v>12</v>
      </c>
      <c r="D119" s="3" t="s">
        <v>39</v>
      </c>
      <c r="E119" s="3" t="s">
        <v>40</v>
      </c>
      <c r="F119" s="4">
        <v>102</v>
      </c>
      <c r="G119" s="14" t="s">
        <v>1271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3" t="s">
        <v>1097</v>
      </c>
      <c r="B120" s="11" t="s">
        <v>73</v>
      </c>
      <c r="C120" s="3" t="s">
        <v>74</v>
      </c>
      <c r="D120" s="3" t="s">
        <v>39</v>
      </c>
      <c r="E120" s="3" t="s">
        <v>40</v>
      </c>
      <c r="F120" s="4">
        <v>103</v>
      </c>
      <c r="G120" s="14" t="s">
        <v>1271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3" t="s">
        <v>1097</v>
      </c>
      <c r="B121" s="11" t="s">
        <v>55</v>
      </c>
      <c r="C121" s="3" t="s">
        <v>12</v>
      </c>
      <c r="D121" s="3" t="s">
        <v>39</v>
      </c>
      <c r="E121" s="3" t="s">
        <v>58</v>
      </c>
      <c r="F121" s="4">
        <v>104</v>
      </c>
      <c r="G121" s="14" t="s">
        <v>1271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3" t="s">
        <v>1097</v>
      </c>
      <c r="B122" s="10" t="s">
        <v>1002</v>
      </c>
      <c r="C122" s="3" t="s">
        <v>6</v>
      </c>
      <c r="D122" s="3" t="s">
        <v>39</v>
      </c>
      <c r="E122" s="3" t="s">
        <v>59</v>
      </c>
      <c r="F122" s="4" t="s">
        <v>1003</v>
      </c>
      <c r="G122" s="14" t="s">
        <v>1271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3" t="s">
        <v>1097</v>
      </c>
      <c r="B123" s="11" t="s">
        <v>63</v>
      </c>
      <c r="C123" s="3" t="s">
        <v>6</v>
      </c>
      <c r="D123" s="3" t="s">
        <v>39</v>
      </c>
      <c r="E123" s="3" t="s">
        <v>59</v>
      </c>
      <c r="F123" s="4">
        <v>103</v>
      </c>
      <c r="G123" s="14" t="s">
        <v>1271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3" t="s">
        <v>1097</v>
      </c>
      <c r="B124" s="12" t="s">
        <v>52</v>
      </c>
      <c r="C124" s="3" t="s">
        <v>6</v>
      </c>
      <c r="D124" s="3" t="s">
        <v>39</v>
      </c>
      <c r="E124" s="3" t="s">
        <v>53</v>
      </c>
      <c r="F124" s="4" t="s">
        <v>1001</v>
      </c>
      <c r="G124" s="14" t="s">
        <v>1271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3" t="s">
        <v>1097</v>
      </c>
      <c r="B125" s="10" t="s">
        <v>1009</v>
      </c>
      <c r="C125" s="3" t="s">
        <v>12</v>
      </c>
      <c r="D125" s="3" t="s">
        <v>76</v>
      </c>
      <c r="E125" s="3" t="s">
        <v>87</v>
      </c>
      <c r="F125" s="4">
        <v>104</v>
      </c>
      <c r="G125" s="14" t="s">
        <v>1271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3" t="s">
        <v>1097</v>
      </c>
      <c r="B126" s="10" t="s">
        <v>1006</v>
      </c>
      <c r="C126" s="3" t="s">
        <v>12</v>
      </c>
      <c r="D126" s="3" t="s">
        <v>76</v>
      </c>
      <c r="E126" s="3" t="s">
        <v>77</v>
      </c>
      <c r="F126" s="4">
        <v>101</v>
      </c>
      <c r="G126" s="14" t="s">
        <v>1271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3" t="s">
        <v>1097</v>
      </c>
      <c r="B127" s="10" t="s">
        <v>1008</v>
      </c>
      <c r="C127" s="3" t="s">
        <v>22</v>
      </c>
      <c r="D127" s="3" t="s">
        <v>76</v>
      </c>
      <c r="E127" s="3" t="s">
        <v>77</v>
      </c>
      <c r="F127" s="4">
        <v>103</v>
      </c>
      <c r="G127" s="14" t="s">
        <v>1271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3" t="s">
        <v>1097</v>
      </c>
      <c r="B128" s="10" t="s">
        <v>1011</v>
      </c>
      <c r="C128" s="3" t="s">
        <v>12</v>
      </c>
      <c r="D128" s="3" t="s">
        <v>76</v>
      </c>
      <c r="E128" s="3" t="s">
        <v>77</v>
      </c>
      <c r="F128" s="4">
        <v>102</v>
      </c>
      <c r="G128" s="14" t="s">
        <v>1271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3" t="s">
        <v>1097</v>
      </c>
      <c r="B129" s="11" t="s">
        <v>94</v>
      </c>
      <c r="C129" s="3" t="s">
        <v>6</v>
      </c>
      <c r="D129" s="3" t="s">
        <v>76</v>
      </c>
      <c r="E129" s="3" t="s">
        <v>77</v>
      </c>
      <c r="F129" s="4">
        <v>104</v>
      </c>
      <c r="G129" s="14" t="s">
        <v>1271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3" t="s">
        <v>1097</v>
      </c>
      <c r="B130" s="10" t="s">
        <v>1007</v>
      </c>
      <c r="C130" s="3" t="s">
        <v>6</v>
      </c>
      <c r="D130" s="3" t="s">
        <v>76</v>
      </c>
      <c r="E130" s="3" t="s">
        <v>81</v>
      </c>
      <c r="F130" s="4">
        <v>103</v>
      </c>
      <c r="G130" s="14" t="s">
        <v>1271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3" t="s">
        <v>1097</v>
      </c>
      <c r="B131" s="11" t="s">
        <v>83</v>
      </c>
      <c r="C131" s="3" t="s">
        <v>12</v>
      </c>
      <c r="D131" s="3" t="s">
        <v>76</v>
      </c>
      <c r="E131" s="3" t="s">
        <v>81</v>
      </c>
      <c r="F131" s="4">
        <v>100</v>
      </c>
      <c r="G131" s="14" t="s">
        <v>1271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3" t="s">
        <v>1097</v>
      </c>
      <c r="B132" s="10" t="s">
        <v>1012</v>
      </c>
      <c r="C132" s="3" t="s">
        <v>12</v>
      </c>
      <c r="D132" s="3" t="s">
        <v>76</v>
      </c>
      <c r="E132" s="3" t="s">
        <v>95</v>
      </c>
      <c r="F132" s="4">
        <v>101</v>
      </c>
      <c r="G132" s="14" t="s">
        <v>1271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3" t="s">
        <v>1097</v>
      </c>
      <c r="B133" s="12" t="s">
        <v>85</v>
      </c>
      <c r="C133" s="3" t="s">
        <v>12</v>
      </c>
      <c r="D133" s="3" t="s">
        <v>76</v>
      </c>
      <c r="E133" s="3" t="s">
        <v>86</v>
      </c>
      <c r="F133" s="4">
        <v>100</v>
      </c>
      <c r="G133" s="14" t="s">
        <v>1271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3" t="s">
        <v>1097</v>
      </c>
      <c r="B134" s="10" t="s">
        <v>1010</v>
      </c>
      <c r="C134" s="3" t="s">
        <v>12</v>
      </c>
      <c r="D134" s="3" t="s">
        <v>76</v>
      </c>
      <c r="E134" s="3" t="s">
        <v>86</v>
      </c>
      <c r="F134" s="4">
        <v>105</v>
      </c>
      <c r="G134" s="14" t="s">
        <v>1271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3" t="s">
        <v>1097</v>
      </c>
      <c r="B135" s="12" t="s">
        <v>89</v>
      </c>
      <c r="C135" s="3" t="s">
        <v>12</v>
      </c>
      <c r="D135" s="3" t="s">
        <v>76</v>
      </c>
      <c r="E135" s="3" t="s">
        <v>86</v>
      </c>
      <c r="F135" s="4" t="s">
        <v>990</v>
      </c>
      <c r="G135" s="14" t="s">
        <v>1271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3" t="s">
        <v>1097</v>
      </c>
      <c r="B136" s="11" t="s">
        <v>97</v>
      </c>
      <c r="C136" s="3" t="s">
        <v>6</v>
      </c>
      <c r="D136" s="3" t="s">
        <v>98</v>
      </c>
      <c r="E136" s="3" t="s">
        <v>95</v>
      </c>
      <c r="F136" s="4" t="s">
        <v>1013</v>
      </c>
      <c r="G136" s="14" t="s">
        <v>1271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3" t="s">
        <v>1097</v>
      </c>
      <c r="B137" s="12" t="s">
        <v>101</v>
      </c>
      <c r="C137" s="3" t="s">
        <v>22</v>
      </c>
      <c r="D137" s="3" t="s">
        <v>102</v>
      </c>
      <c r="E137" s="3" t="s">
        <v>103</v>
      </c>
      <c r="F137" s="4" t="s">
        <v>999</v>
      </c>
      <c r="G137" s="14" t="s">
        <v>1271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3" t="s">
        <v>1097</v>
      </c>
      <c r="B138" s="11" t="s">
        <v>106</v>
      </c>
      <c r="C138" s="3" t="s">
        <v>12</v>
      </c>
      <c r="D138" s="3" t="s">
        <v>107</v>
      </c>
      <c r="E138" s="3" t="s">
        <v>108</v>
      </c>
      <c r="F138" s="4" t="s">
        <v>1014</v>
      </c>
      <c r="G138" s="14" t="s">
        <v>1271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3" t="s">
        <v>1097</v>
      </c>
      <c r="B139" s="10" t="s">
        <v>1018</v>
      </c>
      <c r="C139" s="3" t="s">
        <v>12</v>
      </c>
      <c r="D139" s="3" t="s">
        <v>107</v>
      </c>
      <c r="E139" s="3" t="s">
        <v>108</v>
      </c>
      <c r="F139" s="4">
        <v>104</v>
      </c>
      <c r="G139" s="14" t="s">
        <v>1271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3" t="s">
        <v>1097</v>
      </c>
      <c r="B140" s="10" t="s">
        <v>1016</v>
      </c>
      <c r="C140" s="3" t="s">
        <v>6</v>
      </c>
      <c r="D140" s="3" t="s">
        <v>107</v>
      </c>
      <c r="E140" s="3" t="s">
        <v>118</v>
      </c>
      <c r="F140" s="4">
        <v>105</v>
      </c>
      <c r="G140" s="14" t="s">
        <v>1271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3" t="s">
        <v>1097</v>
      </c>
      <c r="B141" s="11" t="s">
        <v>119</v>
      </c>
      <c r="C141" s="3" t="s">
        <v>12</v>
      </c>
      <c r="D141" s="3" t="s">
        <v>107</v>
      </c>
      <c r="E141" s="3" t="s">
        <v>118</v>
      </c>
      <c r="F141" s="4" t="s">
        <v>1017</v>
      </c>
      <c r="G141" s="14" t="s">
        <v>1271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3" t="s">
        <v>1097</v>
      </c>
      <c r="B142" s="11" t="s">
        <v>110</v>
      </c>
      <c r="C142" s="3" t="s">
        <v>12</v>
      </c>
      <c r="D142" s="3" t="s">
        <v>107</v>
      </c>
      <c r="E142" s="3" t="s">
        <v>112</v>
      </c>
      <c r="F142" s="4" t="s">
        <v>1015</v>
      </c>
      <c r="G142" s="14" t="s">
        <v>1271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3" t="s">
        <v>1097</v>
      </c>
      <c r="B143" s="11" t="s">
        <v>114</v>
      </c>
      <c r="C143" s="3" t="s">
        <v>12</v>
      </c>
      <c r="D143" s="3" t="s">
        <v>107</v>
      </c>
      <c r="E143" s="3" t="s">
        <v>112</v>
      </c>
      <c r="F143" s="4" t="s">
        <v>993</v>
      </c>
      <c r="G143" s="14" t="s">
        <v>1271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3" t="s">
        <v>1097</v>
      </c>
      <c r="B144" s="11" t="s">
        <v>121</v>
      </c>
      <c r="C144" s="3" t="s">
        <v>6</v>
      </c>
      <c r="D144" s="3" t="s">
        <v>107</v>
      </c>
      <c r="E144" s="3" t="s">
        <v>112</v>
      </c>
      <c r="F144" s="4">
        <v>101</v>
      </c>
      <c r="G144" s="14" t="s">
        <v>1271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3" t="s">
        <v>1097</v>
      </c>
      <c r="B145" s="11" t="s">
        <v>122</v>
      </c>
      <c r="C145" s="3" t="s">
        <v>6</v>
      </c>
      <c r="D145" s="3" t="s">
        <v>27</v>
      </c>
      <c r="E145" s="3" t="s">
        <v>123</v>
      </c>
      <c r="F145" s="4">
        <v>102</v>
      </c>
      <c r="G145" s="14" t="s">
        <v>1271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3" t="s">
        <v>1097</v>
      </c>
      <c r="B146" s="11" t="s">
        <v>125</v>
      </c>
      <c r="C146" s="3" t="s">
        <v>22</v>
      </c>
      <c r="D146" s="3" t="s">
        <v>27</v>
      </c>
      <c r="E146" s="3" t="s">
        <v>123</v>
      </c>
      <c r="F146" s="4">
        <v>103</v>
      </c>
      <c r="G146" s="14" t="s">
        <v>1271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3" t="s">
        <v>1097</v>
      </c>
      <c r="B147" s="11" t="s">
        <v>137</v>
      </c>
      <c r="C147" s="3" t="s">
        <v>6</v>
      </c>
      <c r="D147" s="3" t="s">
        <v>27</v>
      </c>
      <c r="E147" s="3" t="s">
        <v>123</v>
      </c>
      <c r="F147" s="4" t="s">
        <v>999</v>
      </c>
      <c r="G147" s="14" t="s">
        <v>1271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3" t="s">
        <v>1097</v>
      </c>
      <c r="B148" s="10" t="s">
        <v>1022</v>
      </c>
      <c r="C148" s="3" t="s">
        <v>6</v>
      </c>
      <c r="D148" s="3" t="s">
        <v>27</v>
      </c>
      <c r="E148" s="3" t="s">
        <v>123</v>
      </c>
      <c r="F148" s="4" t="s">
        <v>986</v>
      </c>
      <c r="G148" s="14" t="s">
        <v>1271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3" t="s">
        <v>1097</v>
      </c>
      <c r="B149" s="10" t="s">
        <v>1019</v>
      </c>
      <c r="C149" s="3" t="s">
        <v>12</v>
      </c>
      <c r="D149" s="3" t="s">
        <v>27</v>
      </c>
      <c r="E149" s="3" t="s">
        <v>124</v>
      </c>
      <c r="F149" s="4">
        <v>104</v>
      </c>
      <c r="G149" s="14" t="s">
        <v>1271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3" t="s">
        <v>1097</v>
      </c>
      <c r="B150" s="11" t="s">
        <v>128</v>
      </c>
      <c r="C150" s="3" t="s">
        <v>12</v>
      </c>
      <c r="D150" s="3" t="s">
        <v>27</v>
      </c>
      <c r="E150" s="3" t="s">
        <v>124</v>
      </c>
      <c r="F150" s="4" t="s">
        <v>1015</v>
      </c>
      <c r="G150" s="14" t="s">
        <v>1271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3" t="s">
        <v>1097</v>
      </c>
      <c r="B151" s="11" t="s">
        <v>141</v>
      </c>
      <c r="C151" s="3" t="s">
        <v>12</v>
      </c>
      <c r="D151" s="3" t="s">
        <v>27</v>
      </c>
      <c r="E151" s="3" t="s">
        <v>124</v>
      </c>
      <c r="F151" s="4" t="s">
        <v>1020</v>
      </c>
      <c r="G151" s="14" t="s">
        <v>1271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3" t="s">
        <v>1097</v>
      </c>
      <c r="B152" s="11" t="s">
        <v>142</v>
      </c>
      <c r="C152" s="3" t="s">
        <v>6</v>
      </c>
      <c r="D152" s="3" t="s">
        <v>27</v>
      </c>
      <c r="E152" s="3" t="s">
        <v>124</v>
      </c>
      <c r="F152" s="4">
        <v>102</v>
      </c>
      <c r="G152" s="14" t="s">
        <v>1271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3" t="s">
        <v>1097</v>
      </c>
      <c r="B153" s="11" t="s">
        <v>130</v>
      </c>
      <c r="C153" s="3" t="s">
        <v>12</v>
      </c>
      <c r="D153" s="3" t="s">
        <v>27</v>
      </c>
      <c r="E153" s="3" t="s">
        <v>116</v>
      </c>
      <c r="F153" s="4" t="s">
        <v>985</v>
      </c>
      <c r="G153" s="14" t="s">
        <v>1271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3" t="s">
        <v>1097</v>
      </c>
      <c r="B154" s="11" t="s">
        <v>134</v>
      </c>
      <c r="C154" s="3" t="s">
        <v>6</v>
      </c>
      <c r="D154" s="3" t="s">
        <v>27</v>
      </c>
      <c r="E154" s="3" t="s">
        <v>116</v>
      </c>
      <c r="F154" s="4">
        <v>105</v>
      </c>
      <c r="G154" s="14" t="s">
        <v>1271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3" t="s">
        <v>1097</v>
      </c>
      <c r="B155" s="11" t="s">
        <v>126</v>
      </c>
      <c r="C155" s="3" t="s">
        <v>6</v>
      </c>
      <c r="D155" s="3" t="s">
        <v>27</v>
      </c>
      <c r="E155" s="3" t="s">
        <v>127</v>
      </c>
      <c r="F155" s="4">
        <v>104</v>
      </c>
      <c r="G155" s="14" t="s">
        <v>1271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3" t="s">
        <v>1097</v>
      </c>
      <c r="B156" s="11" t="s">
        <v>136</v>
      </c>
      <c r="C156" s="3" t="s">
        <v>12</v>
      </c>
      <c r="D156" s="3" t="s">
        <v>27</v>
      </c>
      <c r="E156" s="3" t="s">
        <v>127</v>
      </c>
      <c r="F156" s="4">
        <v>105</v>
      </c>
      <c r="G156" s="14" t="s">
        <v>1271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3" t="s">
        <v>1097</v>
      </c>
      <c r="B157" s="10" t="s">
        <v>1021</v>
      </c>
      <c r="C157" s="3" t="s">
        <v>12</v>
      </c>
      <c r="D157" s="3" t="s">
        <v>27</v>
      </c>
      <c r="E157" s="3" t="s">
        <v>127</v>
      </c>
      <c r="F157" s="4">
        <v>103</v>
      </c>
      <c r="G157" s="14" t="s">
        <v>1271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3" t="s">
        <v>1097</v>
      </c>
      <c r="B158" s="10" t="s">
        <v>1023</v>
      </c>
      <c r="C158" s="3" t="s">
        <v>12</v>
      </c>
      <c r="D158" s="3" t="s">
        <v>27</v>
      </c>
      <c r="E158" s="3" t="s">
        <v>127</v>
      </c>
      <c r="F158" s="4" t="s">
        <v>1001</v>
      </c>
      <c r="G158" s="14" t="s">
        <v>1271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3" t="s">
        <v>1097</v>
      </c>
      <c r="B159" s="10" t="s">
        <v>1024</v>
      </c>
      <c r="C159" s="3" t="s">
        <v>22</v>
      </c>
      <c r="D159" s="3" t="s">
        <v>144</v>
      </c>
      <c r="E159" s="3" t="s">
        <v>145</v>
      </c>
      <c r="F159" s="4" t="s">
        <v>1015</v>
      </c>
      <c r="G159" s="14" t="s">
        <v>1271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3" t="s">
        <v>1097</v>
      </c>
      <c r="B160" s="10" t="s">
        <v>1026</v>
      </c>
      <c r="C160" s="3" t="s">
        <v>12</v>
      </c>
      <c r="D160" s="3" t="s">
        <v>144</v>
      </c>
      <c r="E160" s="3" t="s">
        <v>147</v>
      </c>
      <c r="F160" s="4">
        <v>100</v>
      </c>
      <c r="G160" s="14" t="s">
        <v>1271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3" t="s">
        <v>1097</v>
      </c>
      <c r="B161" s="10" t="s">
        <v>1027</v>
      </c>
      <c r="C161" s="3" t="s">
        <v>148</v>
      </c>
      <c r="D161" s="3" t="s">
        <v>144</v>
      </c>
      <c r="E161" s="3" t="s">
        <v>147</v>
      </c>
      <c r="F161" s="4" t="s">
        <v>1020</v>
      </c>
      <c r="G161" s="14" t="s">
        <v>1271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3" t="s">
        <v>1097</v>
      </c>
      <c r="B162" s="10" t="s">
        <v>1025</v>
      </c>
      <c r="C162" s="3" t="s">
        <v>74</v>
      </c>
      <c r="D162" s="3" t="s">
        <v>144</v>
      </c>
      <c r="E162" s="3" t="s">
        <v>146</v>
      </c>
      <c r="F162" s="4">
        <v>101</v>
      </c>
      <c r="G162" s="14" t="s">
        <v>1271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3" t="s">
        <v>1097</v>
      </c>
      <c r="B163" s="10" t="s">
        <v>1028</v>
      </c>
      <c r="C163" s="3" t="s">
        <v>6</v>
      </c>
      <c r="D163" s="3" t="s">
        <v>144</v>
      </c>
      <c r="E163" s="3" t="s">
        <v>146</v>
      </c>
      <c r="F163" s="4" t="s">
        <v>999</v>
      </c>
      <c r="G163" s="14" t="s">
        <v>1271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3" t="s">
        <v>1097</v>
      </c>
      <c r="B164" s="10" t="s">
        <v>1032</v>
      </c>
      <c r="C164" s="3" t="s">
        <v>12</v>
      </c>
      <c r="D164" s="3" t="s">
        <v>155</v>
      </c>
      <c r="E164" s="3" t="s">
        <v>172</v>
      </c>
      <c r="F164" s="4">
        <v>100</v>
      </c>
      <c r="G164" s="14" t="s">
        <v>1271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3" t="s">
        <v>1097</v>
      </c>
      <c r="B165" s="11" t="s">
        <v>153</v>
      </c>
      <c r="C165" s="3" t="s">
        <v>22</v>
      </c>
      <c r="D165" s="3" t="s">
        <v>155</v>
      </c>
      <c r="E165" s="3" t="s">
        <v>156</v>
      </c>
      <c r="F165" s="4" t="s">
        <v>990</v>
      </c>
      <c r="G165" s="14" t="s">
        <v>1271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3" t="s">
        <v>1097</v>
      </c>
      <c r="B166" s="11" t="s">
        <v>158</v>
      </c>
      <c r="C166" s="3" t="s">
        <v>22</v>
      </c>
      <c r="D166" s="3" t="s">
        <v>155</v>
      </c>
      <c r="E166" s="3" t="s">
        <v>156</v>
      </c>
      <c r="F166" s="4">
        <v>104</v>
      </c>
      <c r="G166" s="14" t="s">
        <v>1271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3" t="s">
        <v>1097</v>
      </c>
      <c r="B167" s="10" t="s">
        <v>1029</v>
      </c>
      <c r="C167" s="3" t="s">
        <v>12</v>
      </c>
      <c r="D167" s="3" t="s">
        <v>155</v>
      </c>
      <c r="E167" s="3" t="s">
        <v>156</v>
      </c>
      <c r="F167" s="4" t="s">
        <v>1001</v>
      </c>
      <c r="G167" s="14" t="s">
        <v>1271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3" t="s">
        <v>1097</v>
      </c>
      <c r="B168" s="11" t="s">
        <v>166</v>
      </c>
      <c r="C168" s="3" t="s">
        <v>6</v>
      </c>
      <c r="D168" s="3" t="s">
        <v>155</v>
      </c>
      <c r="E168" s="3" t="s">
        <v>156</v>
      </c>
      <c r="F168" s="4" t="s">
        <v>993</v>
      </c>
      <c r="G168" s="14" t="s">
        <v>1271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3" t="s">
        <v>1097</v>
      </c>
      <c r="B169" s="11" t="s">
        <v>168</v>
      </c>
      <c r="C169" s="3" t="s">
        <v>6</v>
      </c>
      <c r="D169" s="3" t="s">
        <v>155</v>
      </c>
      <c r="E169" s="3" t="s">
        <v>156</v>
      </c>
      <c r="F169" s="4">
        <v>105</v>
      </c>
      <c r="G169" s="14" t="s">
        <v>1271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3" t="s">
        <v>1097</v>
      </c>
      <c r="B170" s="11" t="s">
        <v>171</v>
      </c>
      <c r="C170" s="3" t="s">
        <v>6</v>
      </c>
      <c r="D170" s="3" t="s">
        <v>155</v>
      </c>
      <c r="E170" s="3" t="s">
        <v>156</v>
      </c>
      <c r="F170" s="4" t="s">
        <v>986</v>
      </c>
      <c r="G170" s="14" t="s">
        <v>1271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3" t="s">
        <v>1097</v>
      </c>
      <c r="B171" s="11" t="s">
        <v>162</v>
      </c>
      <c r="C171" s="3" t="s">
        <v>74</v>
      </c>
      <c r="D171" s="3" t="s">
        <v>155</v>
      </c>
      <c r="E171" s="3" t="s">
        <v>164</v>
      </c>
      <c r="F171" s="4" t="s">
        <v>1030</v>
      </c>
      <c r="G171" s="14" t="s">
        <v>1271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3" t="s">
        <v>1097</v>
      </c>
      <c r="B172" s="10" t="s">
        <v>1033</v>
      </c>
      <c r="C172" s="3" t="s">
        <v>6</v>
      </c>
      <c r="D172" s="3" t="s">
        <v>155</v>
      </c>
      <c r="E172" s="3" t="s">
        <v>164</v>
      </c>
      <c r="F172" s="4">
        <v>105</v>
      </c>
      <c r="G172" s="14" t="s">
        <v>1271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3" t="s">
        <v>1097</v>
      </c>
      <c r="B173" s="11" t="s">
        <v>159</v>
      </c>
      <c r="C173" s="3" t="s">
        <v>12</v>
      </c>
      <c r="D173" s="3" t="s">
        <v>155</v>
      </c>
      <c r="E173" s="3" t="s">
        <v>160</v>
      </c>
      <c r="F173" s="4">
        <v>105</v>
      </c>
      <c r="G173" s="14" t="s">
        <v>1271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3" t="s">
        <v>1097</v>
      </c>
      <c r="B174" s="11" t="s">
        <v>169</v>
      </c>
      <c r="C174" s="3" t="s">
        <v>148</v>
      </c>
      <c r="D174" s="3" t="s">
        <v>155</v>
      </c>
      <c r="E174" s="3" t="s">
        <v>160</v>
      </c>
      <c r="F174" s="4" t="s">
        <v>1031</v>
      </c>
      <c r="G174" s="14" t="s">
        <v>1271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3" t="s">
        <v>1124</v>
      </c>
      <c r="B175" s="11" t="s">
        <v>1123</v>
      </c>
      <c r="C175" s="3" t="s">
        <v>6</v>
      </c>
      <c r="D175" s="3" t="s">
        <v>7</v>
      </c>
      <c r="E175" s="3" t="s">
        <v>266</v>
      </c>
      <c r="F175" s="4" t="s">
        <v>542</v>
      </c>
      <c r="G175" s="14" t="s">
        <v>1271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3" t="s">
        <v>1124</v>
      </c>
      <c r="B176" s="10" t="str">
        <f>HYPERLINK("http://ah.ntu.edu.tw/web/Teacher!one.action?tid=1810","葛宇甯")</f>
        <v>葛宇甯</v>
      </c>
      <c r="C176" s="3" t="s">
        <v>12</v>
      </c>
      <c r="D176" s="3" t="s">
        <v>7</v>
      </c>
      <c r="E176" s="3" t="s">
        <v>266</v>
      </c>
      <c r="F176" s="4" t="s">
        <v>241</v>
      </c>
      <c r="G176" s="14" t="s">
        <v>1271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3" t="s">
        <v>1124</v>
      </c>
      <c r="B177" s="10" t="s">
        <v>503</v>
      </c>
      <c r="C177" s="3" t="s">
        <v>12</v>
      </c>
      <c r="D177" s="3" t="s">
        <v>7</v>
      </c>
      <c r="E177" s="3" t="s">
        <v>266</v>
      </c>
      <c r="F177" s="4" t="s">
        <v>306</v>
      </c>
      <c r="G177" s="14" t="s">
        <v>1271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3" t="s">
        <v>1124</v>
      </c>
      <c r="B178" s="10" t="str">
        <f>HYPERLINK("http://ah.ntu.edu.tw/web/Teacher!one.action?tid=1801&amp;depno=T5110","蔡宛珊")</f>
        <v>蔡宛珊</v>
      </c>
      <c r="C178" s="3" t="s">
        <v>12</v>
      </c>
      <c r="D178" s="3" t="s">
        <v>7</v>
      </c>
      <c r="E178" s="3" t="s">
        <v>266</v>
      </c>
      <c r="F178" s="4">
        <v>104</v>
      </c>
      <c r="G178" s="14" t="s">
        <v>1271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3" t="s">
        <v>1124</v>
      </c>
      <c r="B179" s="10" t="str">
        <f>HYPERLINK("http://cschen.caece.net/","陳俊杉")</f>
        <v>陳俊杉</v>
      </c>
      <c r="C179" s="3" t="s">
        <v>12</v>
      </c>
      <c r="D179" s="3" t="s">
        <v>7</v>
      </c>
      <c r="E179" s="3" t="s">
        <v>266</v>
      </c>
      <c r="F179" s="4">
        <v>104</v>
      </c>
      <c r="G179" s="14" t="s">
        <v>1271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3" t="s">
        <v>1124</v>
      </c>
      <c r="B180" s="10" t="str">
        <f>HYPERLINK("http://ah.ntu.edu.tw/web/Teacher!one.action?tid=1812","許聿廷")</f>
        <v>許聿廷</v>
      </c>
      <c r="C180" s="3" t="s">
        <v>249</v>
      </c>
      <c r="D180" s="3" t="s">
        <v>7</v>
      </c>
      <c r="E180" s="3" t="s">
        <v>266</v>
      </c>
      <c r="F180" s="4">
        <v>105</v>
      </c>
      <c r="G180" s="14" t="s">
        <v>1271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3" t="s">
        <v>1124</v>
      </c>
      <c r="B181" s="10" t="str">
        <f>HYPERLINK("http://ah.ntu.edu.tw/web/Teacher!one.action?tid=1784","鄭富書")</f>
        <v>鄭富書</v>
      </c>
      <c r="C181" s="3" t="s">
        <v>12</v>
      </c>
      <c r="D181" s="3" t="s">
        <v>7</v>
      </c>
      <c r="E181" s="3" t="s">
        <v>266</v>
      </c>
      <c r="F181" s="4">
        <v>105</v>
      </c>
      <c r="G181" s="14" t="s">
        <v>1271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3" t="s">
        <v>1124</v>
      </c>
      <c r="B182" s="10" t="s">
        <v>803</v>
      </c>
      <c r="C182" s="3" t="s">
        <v>22</v>
      </c>
      <c r="D182" s="3" t="s">
        <v>7</v>
      </c>
      <c r="E182" s="3" t="s">
        <v>266</v>
      </c>
      <c r="F182" s="4">
        <v>106</v>
      </c>
      <c r="G182" s="14" t="s">
        <v>1271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3" t="s">
        <v>1124</v>
      </c>
      <c r="B183" s="10" t="s">
        <v>860</v>
      </c>
      <c r="C183" s="3" t="s">
        <v>6</v>
      </c>
      <c r="D183" s="3" t="s">
        <v>7</v>
      </c>
      <c r="E183" s="3" t="s">
        <v>1099</v>
      </c>
      <c r="F183" s="4" t="s">
        <v>299</v>
      </c>
      <c r="G183" s="14" t="s">
        <v>1271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3" t="s">
        <v>1124</v>
      </c>
      <c r="B184" s="10" t="s">
        <v>855</v>
      </c>
      <c r="C184" s="3" t="s">
        <v>12</v>
      </c>
      <c r="D184" s="3" t="s">
        <v>7</v>
      </c>
      <c r="E184" s="3" t="s">
        <v>282</v>
      </c>
      <c r="F184" s="4" t="s">
        <v>283</v>
      </c>
      <c r="G184" s="14" t="s">
        <v>1271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3" t="s">
        <v>1124</v>
      </c>
      <c r="B185" s="10" t="s">
        <v>859</v>
      </c>
      <c r="C185" s="3" t="s">
        <v>12</v>
      </c>
      <c r="D185" s="3" t="s">
        <v>7</v>
      </c>
      <c r="E185" s="3" t="s">
        <v>282</v>
      </c>
      <c r="F185" s="4" t="s">
        <v>236</v>
      </c>
      <c r="G185" s="14" t="s">
        <v>1271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3" t="s">
        <v>1124</v>
      </c>
      <c r="B186" s="10" t="str">
        <f>HYPERLINK("http://ah.ntu.edu.tw/web/Teacher!one.action?tid=1782&amp;depno=T5110","李天浩")</f>
        <v>李天浩</v>
      </c>
      <c r="C186" s="3" t="s">
        <v>6</v>
      </c>
      <c r="D186" s="3" t="s">
        <v>7</v>
      </c>
      <c r="E186" s="3" t="s">
        <v>449</v>
      </c>
      <c r="F186" s="4" t="s">
        <v>877</v>
      </c>
      <c r="G186" s="14" t="s">
        <v>1271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3" t="s">
        <v>1124</v>
      </c>
      <c r="B187" s="12" t="s">
        <v>448</v>
      </c>
      <c r="C187" s="3" t="s">
        <v>12</v>
      </c>
      <c r="D187" s="3" t="s">
        <v>7</v>
      </c>
      <c r="E187" s="3" t="s">
        <v>449</v>
      </c>
      <c r="F187" s="4">
        <v>100</v>
      </c>
      <c r="G187" s="14" t="s">
        <v>1271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3" t="s">
        <v>1124</v>
      </c>
      <c r="B188" s="10" t="str">
        <f>HYPERLINK("http://ah.ntu.edu.tw/web/Teacher!one.action?tid=1794","卡艾瑋")</f>
        <v>卡艾瑋</v>
      </c>
      <c r="C188" s="3" t="s">
        <v>12</v>
      </c>
      <c r="D188" s="3" t="s">
        <v>7</v>
      </c>
      <c r="E188" s="3" t="s">
        <v>449</v>
      </c>
      <c r="F188" s="4">
        <v>100</v>
      </c>
      <c r="G188" s="14" t="s">
        <v>1271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3" t="s">
        <v>1124</v>
      </c>
      <c r="B189" s="10" t="str">
        <f>HYPERLINK("http://ah.ntu.edu.tw/web/Teacher!one.action?tid=1781","許添本")</f>
        <v>許添本</v>
      </c>
      <c r="C189" s="3" t="s">
        <v>6</v>
      </c>
      <c r="D189" s="3" t="s">
        <v>7</v>
      </c>
      <c r="E189" s="3" t="s">
        <v>742</v>
      </c>
      <c r="F189" s="4" t="s">
        <v>298</v>
      </c>
      <c r="G189" s="14" t="s">
        <v>1271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3" t="s">
        <v>1124</v>
      </c>
      <c r="B190" s="10" t="str">
        <f>HYPERLINK("http://homepage.ntu.edu.tw/~jenyuhan/chinese/index.html","韓仁毓")</f>
        <v>韓仁毓</v>
      </c>
      <c r="C190" s="3" t="s">
        <v>12</v>
      </c>
      <c r="D190" s="3" t="s">
        <v>7</v>
      </c>
      <c r="E190" s="3" t="s">
        <v>419</v>
      </c>
      <c r="F190" s="4">
        <v>101</v>
      </c>
      <c r="G190" s="14" t="s">
        <v>1271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3" t="s">
        <v>1124</v>
      </c>
      <c r="B191" s="10" t="str">
        <f>HYPERLINK("http://ah.ntu.edu.tw/web/Teacher!one.action?tid=1808","黃尹男")</f>
        <v>黃尹男</v>
      </c>
      <c r="C191" s="3" t="s">
        <v>6</v>
      </c>
      <c r="D191" s="3" t="s">
        <v>7</v>
      </c>
      <c r="E191" s="3" t="s">
        <v>469</v>
      </c>
      <c r="F191" s="4" t="s">
        <v>281</v>
      </c>
      <c r="G191" s="14" t="s">
        <v>1271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3" t="s">
        <v>1124</v>
      </c>
      <c r="B192" s="10" t="str">
        <f>HYPERLINK("http://www.ie.ntu.edu.tw/professors/%E5%B0%88%E4%BB%BB%E5%B8%AB%E8%B3%87/ychou/","周雍強")</f>
        <v>周雍強</v>
      </c>
      <c r="C192" s="3" t="s">
        <v>12</v>
      </c>
      <c r="D192" s="3" t="s">
        <v>7</v>
      </c>
      <c r="E192" s="3" t="s">
        <v>836</v>
      </c>
      <c r="F192" s="4">
        <v>100</v>
      </c>
      <c r="G192" s="14" t="s">
        <v>1271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3" t="s">
        <v>1124</v>
      </c>
      <c r="B193" s="10" t="str">
        <f>HYPERLINK("http://www.esoe.ntu.edu.tw/zh_tw/members/-%E6%B4%AA%E6%8C%AF%E7%99%BC-17257914","洪振發")</f>
        <v>洪振發</v>
      </c>
      <c r="C193" s="3" t="s">
        <v>12</v>
      </c>
      <c r="D193" s="3" t="s">
        <v>7</v>
      </c>
      <c r="E193" s="3" t="s">
        <v>438</v>
      </c>
      <c r="F193" s="4">
        <v>100</v>
      </c>
      <c r="G193" s="14" t="s">
        <v>1271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3" t="s">
        <v>1124</v>
      </c>
      <c r="B194" s="10" t="str">
        <f>HYPERLINK("http://www.esoe.ntu.edu.tw/zh_tw/members/%E7%8E%8B-%E6%98%AD%E7%94%B7-27875150","王昭男")</f>
        <v>王昭男</v>
      </c>
      <c r="C194" s="3" t="s">
        <v>12</v>
      </c>
      <c r="D194" s="3" t="s">
        <v>7</v>
      </c>
      <c r="E194" s="3" t="s">
        <v>252</v>
      </c>
      <c r="F194" s="4" t="s">
        <v>350</v>
      </c>
      <c r="G194" s="14" t="s">
        <v>1271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3" t="s">
        <v>1124</v>
      </c>
      <c r="B195" s="10" t="s">
        <v>369</v>
      </c>
      <c r="C195" s="3" t="s">
        <v>12</v>
      </c>
      <c r="D195" s="3" t="s">
        <v>7</v>
      </c>
      <c r="E195" s="3" t="s">
        <v>252</v>
      </c>
      <c r="F195" s="4" t="s">
        <v>370</v>
      </c>
      <c r="G195" s="14" t="s">
        <v>1271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3" t="s">
        <v>1124</v>
      </c>
      <c r="B196" s="10" t="str">
        <f>HYPERLINK("http://www.esoe.ntu.edu.tw/zh_tw/members/%E6%B1%9F-%E8%8C%82%E9%9B%84-54374479","江茂雄")</f>
        <v>江茂雄</v>
      </c>
      <c r="C196" s="3" t="s">
        <v>12</v>
      </c>
      <c r="D196" s="3" t="s">
        <v>7</v>
      </c>
      <c r="E196" s="3" t="s">
        <v>252</v>
      </c>
      <c r="F196" s="4">
        <v>104</v>
      </c>
      <c r="G196" s="14" t="s">
        <v>1271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3" t="s">
        <v>1124</v>
      </c>
      <c r="B197" s="10" t="str">
        <f>HYPERLINK("http://www.esoe.ntu.edu.tw/zh_tw/members/-%E8%94%A1%E9%80%B2%E7%99%BC-16320897","蔡進發")</f>
        <v>蔡進發</v>
      </c>
      <c r="C197" s="3" t="s">
        <v>12</v>
      </c>
      <c r="D197" s="3" t="s">
        <v>7</v>
      </c>
      <c r="E197" s="3" t="s">
        <v>252</v>
      </c>
      <c r="F197" s="4">
        <v>105</v>
      </c>
      <c r="G197" s="14" t="s">
        <v>1271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3" t="s">
        <v>1124</v>
      </c>
      <c r="B198" s="10" t="s">
        <v>715</v>
      </c>
      <c r="C198" s="3" t="s">
        <v>12</v>
      </c>
      <c r="D198" s="3" t="s">
        <v>7</v>
      </c>
      <c r="E198" s="3" t="s">
        <v>716</v>
      </c>
      <c r="F198" s="4" t="s">
        <v>480</v>
      </c>
      <c r="G198" s="14" t="s">
        <v>1271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3" t="s">
        <v>1124</v>
      </c>
      <c r="B199" s="10" t="s">
        <v>435</v>
      </c>
      <c r="C199" s="3" t="s">
        <v>6</v>
      </c>
      <c r="D199" s="3" t="s">
        <v>7</v>
      </c>
      <c r="E199" s="3" t="s">
        <v>436</v>
      </c>
      <c r="F199" s="4" t="s">
        <v>437</v>
      </c>
      <c r="G199" s="14" t="s">
        <v>1271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3" t="s">
        <v>1124</v>
      </c>
      <c r="B200" s="10" t="str">
        <f>HYPERLINK("http://www.ie.ntu.edu.tw/professors/%E5%B0%88%E4%BB%BB%E5%B8%AB%E8%B3%87/wuchn/","吳政鴻")</f>
        <v>吳政鴻</v>
      </c>
      <c r="C200" s="3" t="s">
        <v>6</v>
      </c>
      <c r="D200" s="3" t="s">
        <v>7</v>
      </c>
      <c r="E200" s="3" t="s">
        <v>436</v>
      </c>
      <c r="F200" s="4" t="s">
        <v>251</v>
      </c>
      <c r="G200" s="14" t="s">
        <v>1271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3" t="s">
        <v>1124</v>
      </c>
      <c r="B201" s="10" t="str">
        <f>HYPERLINK("http://www.che.ntu.edu.tw/ntuche/cht/prof_detail.php?id=30","王勝仕")</f>
        <v>王勝仕</v>
      </c>
      <c r="C201" s="3" t="s">
        <v>12</v>
      </c>
      <c r="D201" s="3" t="s">
        <v>7</v>
      </c>
      <c r="E201" s="3" t="s">
        <v>685</v>
      </c>
      <c r="F201" s="4" t="s">
        <v>240</v>
      </c>
      <c r="G201" s="14" t="s">
        <v>1271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3" t="s">
        <v>1124</v>
      </c>
      <c r="B202" s="10" t="str">
        <f>HYPERLINK("http://www.che.ntu.edu.tw/ntuche/cht/prof_detail.php?id=2","陳立仁")</f>
        <v>陳立仁</v>
      </c>
      <c r="C202" s="3" t="s">
        <v>12</v>
      </c>
      <c r="D202" s="3" t="s">
        <v>7</v>
      </c>
      <c r="E202" s="3" t="s">
        <v>327</v>
      </c>
      <c r="F202" s="4">
        <v>102</v>
      </c>
      <c r="G202" s="14" t="s">
        <v>1271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3" t="s">
        <v>1124</v>
      </c>
      <c r="B203" s="10" t="str">
        <f>HYPERLINK("http://www.che.ntu.edu.tw/ntuche/cht/prof_detail.php?id=5","邱文英")</f>
        <v>邱文英</v>
      </c>
      <c r="C203" s="3" t="s">
        <v>12</v>
      </c>
      <c r="D203" s="3" t="s">
        <v>7</v>
      </c>
      <c r="E203" s="3" t="s">
        <v>327</v>
      </c>
      <c r="F203" s="4">
        <v>103</v>
      </c>
      <c r="G203" s="14" t="s">
        <v>1271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3" t="s">
        <v>1124</v>
      </c>
      <c r="B204" s="10" t="s">
        <v>675</v>
      </c>
      <c r="C204" s="3" t="s">
        <v>12</v>
      </c>
      <c r="D204" s="3" t="s">
        <v>7</v>
      </c>
      <c r="E204" s="3" t="s">
        <v>133</v>
      </c>
      <c r="F204" s="4" t="s">
        <v>676</v>
      </c>
      <c r="G204" s="14" t="s">
        <v>1271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3" t="s">
        <v>1124</v>
      </c>
      <c r="B205" s="10" t="s">
        <v>583</v>
      </c>
      <c r="C205" s="3" t="s">
        <v>12</v>
      </c>
      <c r="D205" s="3" t="s">
        <v>7</v>
      </c>
      <c r="E205" s="3" t="s">
        <v>133</v>
      </c>
      <c r="F205" s="4" t="s">
        <v>584</v>
      </c>
      <c r="G205" s="14" t="s">
        <v>1271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3" t="s">
        <v>1124</v>
      </c>
      <c r="B206" s="10" t="str">
        <f>HYPERLINK("http://www.che.ntu.edu.tw/ntuche/cht/prof_detail.php?id=14","葛煥彰")</f>
        <v>葛煥彰</v>
      </c>
      <c r="C206" s="3" t="s">
        <v>12</v>
      </c>
      <c r="D206" s="3" t="s">
        <v>7</v>
      </c>
      <c r="E206" s="3" t="s">
        <v>133</v>
      </c>
      <c r="F206" s="4" t="s">
        <v>363</v>
      </c>
      <c r="G206" s="14" t="s">
        <v>1271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3" t="s">
        <v>1124</v>
      </c>
      <c r="B207" s="10" t="str">
        <f>HYPERLINK("http://www.che.ntu.edu.tw/ntuche/cht/prof_detail.php?id=11","徐振哲")</f>
        <v>徐振哲</v>
      </c>
      <c r="C207" s="3" t="s">
        <v>12</v>
      </c>
      <c r="D207" s="3" t="s">
        <v>7</v>
      </c>
      <c r="E207" s="3" t="s">
        <v>133</v>
      </c>
      <c r="F207" s="4" t="s">
        <v>656</v>
      </c>
      <c r="G207" s="14" t="s">
        <v>1271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3" t="s">
        <v>1124</v>
      </c>
      <c r="B208" s="10" t="str">
        <f>HYPERLINK("http://www.che.ntu.edu.tw/ntuche/cht/prof_detail.php?id=37","吳哲夫")</f>
        <v>吳哲夫</v>
      </c>
      <c r="C208" s="3" t="s">
        <v>6</v>
      </c>
      <c r="D208" s="3" t="s">
        <v>7</v>
      </c>
      <c r="E208" s="3" t="s">
        <v>133</v>
      </c>
      <c r="F208" s="4" t="s">
        <v>354</v>
      </c>
      <c r="G208" s="14" t="s">
        <v>1271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3" t="s">
        <v>1124</v>
      </c>
      <c r="B209" s="10" t="str">
        <f>HYPERLINK("http://www.che.ntu.edu.tw/ntuche/cht/prof_detail.php?id=29","諶玉真")</f>
        <v>諶玉真</v>
      </c>
      <c r="C209" s="3" t="s">
        <v>12</v>
      </c>
      <c r="D209" s="3" t="s">
        <v>7</v>
      </c>
      <c r="E209" s="3" t="s">
        <v>133</v>
      </c>
      <c r="F209" s="4" t="s">
        <v>341</v>
      </c>
      <c r="G209" s="14" t="s">
        <v>1271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3" t="s">
        <v>1124</v>
      </c>
      <c r="B210" s="10" t="s">
        <v>671</v>
      </c>
      <c r="C210" s="3" t="s">
        <v>12</v>
      </c>
      <c r="D210" s="3" t="s">
        <v>7</v>
      </c>
      <c r="E210" s="3" t="s">
        <v>133</v>
      </c>
      <c r="F210" s="4">
        <v>106</v>
      </c>
      <c r="G210" s="14" t="s">
        <v>1271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3" t="s">
        <v>1124</v>
      </c>
      <c r="B211" s="10" t="s">
        <v>816</v>
      </c>
      <c r="C211" s="3" t="s">
        <v>6</v>
      </c>
      <c r="D211" s="3" t="s">
        <v>7</v>
      </c>
      <c r="E211" s="3" t="s">
        <v>133</v>
      </c>
      <c r="F211" s="4">
        <v>106</v>
      </c>
      <c r="G211" s="14" t="s">
        <v>1271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3" t="s">
        <v>1124</v>
      </c>
      <c r="B212" s="10" t="s">
        <v>493</v>
      </c>
      <c r="C212" s="3" t="s">
        <v>6</v>
      </c>
      <c r="D212" s="3" t="s">
        <v>7</v>
      </c>
      <c r="E212" s="3" t="s">
        <v>494</v>
      </c>
      <c r="F212" s="4" t="s">
        <v>304</v>
      </c>
      <c r="G212" s="14" t="s">
        <v>1271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3" t="s">
        <v>1124</v>
      </c>
      <c r="B213" s="10" t="str">
        <f>HYPERLINK("http://www.mse.ntu.edu.tw/index.php?option=com_zoo&amp;task=item&amp;item_id=1&amp;Itemid=900&amp;lang=tw","林招松")</f>
        <v>林招松</v>
      </c>
      <c r="C213" s="3" t="s">
        <v>12</v>
      </c>
      <c r="D213" s="3" t="s">
        <v>7</v>
      </c>
      <c r="E213" s="3" t="s">
        <v>590</v>
      </c>
      <c r="F213" s="4">
        <v>100</v>
      </c>
      <c r="G213" s="14" t="s">
        <v>1271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3" t="s">
        <v>1124</v>
      </c>
      <c r="B214" s="10" t="str">
        <f>HYPERLINK("http://www.mse.ntu.edu.tw/index.php?option=com_zoo&amp;task=item&amp;item_id=38&amp;Itemid=900&amp;lang=tw","薛景中")</f>
        <v>薛景中</v>
      </c>
      <c r="C214" s="3" t="s">
        <v>12</v>
      </c>
      <c r="D214" s="3" t="s">
        <v>7</v>
      </c>
      <c r="E214" s="3" t="s">
        <v>747</v>
      </c>
      <c r="F214" s="4">
        <v>100</v>
      </c>
      <c r="G214" s="14" t="s">
        <v>1271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3" t="s">
        <v>1124</v>
      </c>
      <c r="B215" s="10" t="s">
        <v>701</v>
      </c>
      <c r="C215" s="3" t="s">
        <v>6</v>
      </c>
      <c r="D215" s="3" t="s">
        <v>7</v>
      </c>
      <c r="E215" s="3" t="s">
        <v>247</v>
      </c>
      <c r="F215" s="4" t="s">
        <v>702</v>
      </c>
      <c r="G215" s="14" t="s">
        <v>1271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3" t="s">
        <v>1124</v>
      </c>
      <c r="B216" s="10" t="s">
        <v>850</v>
      </c>
      <c r="C216" s="3" t="s">
        <v>12</v>
      </c>
      <c r="D216" s="3" t="s">
        <v>7</v>
      </c>
      <c r="E216" s="3" t="s">
        <v>247</v>
      </c>
      <c r="F216" s="4" t="s">
        <v>248</v>
      </c>
      <c r="G216" s="14" t="s">
        <v>1271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3" t="s">
        <v>1124</v>
      </c>
      <c r="B217" s="10" t="str">
        <f>HYPERLINK("http://www.mse.ntu.edu.tw/index.php?option=com_zoo&amp;task=item&amp;item_id=36&amp;Itemid=900&amp;lang=tw","薛人愷")</f>
        <v>薛人愷</v>
      </c>
      <c r="C217" s="3" t="s">
        <v>12</v>
      </c>
      <c r="D217" s="3" t="s">
        <v>7</v>
      </c>
      <c r="E217" s="3" t="s">
        <v>247</v>
      </c>
      <c r="F217" s="4" t="s">
        <v>451</v>
      </c>
      <c r="G217" s="14" t="s">
        <v>1271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3" t="s">
        <v>1124</v>
      </c>
      <c r="B218" s="10" t="s">
        <v>416</v>
      </c>
      <c r="C218" s="3" t="s">
        <v>6</v>
      </c>
      <c r="D218" s="3" t="s">
        <v>7</v>
      </c>
      <c r="E218" s="3" t="s">
        <v>247</v>
      </c>
      <c r="F218" s="4" t="s">
        <v>236</v>
      </c>
      <c r="G218" s="14" t="s">
        <v>1271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3" t="s">
        <v>1124</v>
      </c>
      <c r="B219" s="10" t="str">
        <f>HYPERLINK("http://www.mse.ntu.edu.tw/index.php?option=com_zoo&amp;task=item&amp;item_id=33&amp;Itemid=900&amp;lang=tw","段維新")</f>
        <v>段維新</v>
      </c>
      <c r="C219" s="3" t="s">
        <v>12</v>
      </c>
      <c r="D219" s="3" t="s">
        <v>7</v>
      </c>
      <c r="E219" s="3" t="s">
        <v>247</v>
      </c>
      <c r="F219" s="4">
        <v>105</v>
      </c>
      <c r="G219" s="14" t="s">
        <v>1271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3" t="s">
        <v>1124</v>
      </c>
      <c r="B220" s="10" t="str">
        <f>HYPERLINK("http://www.mse.ntu.edu.tw/index.php?option=com_zoo&amp;task=item&amp;item_id=163&amp;Itemid=900&amp;lang=tw","顏鴻威")</f>
        <v>顏鴻威</v>
      </c>
      <c r="C220" s="3" t="s">
        <v>22</v>
      </c>
      <c r="D220" s="3" t="s">
        <v>7</v>
      </c>
      <c r="E220" s="3" t="s">
        <v>754</v>
      </c>
      <c r="F220" s="4">
        <v>105</v>
      </c>
      <c r="G220" s="14" t="s">
        <v>1271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3" t="s">
        <v>1124</v>
      </c>
      <c r="B221" s="10" t="str">
        <f>HYPERLINK("http://www.bp.ntu.edu.tw/?p=207","王志弘")</f>
        <v>王志弘</v>
      </c>
      <c r="C221" s="3" t="s">
        <v>12</v>
      </c>
      <c r="D221" s="3" t="s">
        <v>7</v>
      </c>
      <c r="E221" s="3" t="s">
        <v>695</v>
      </c>
      <c r="F221" s="4" t="s">
        <v>362</v>
      </c>
      <c r="G221" s="14" t="s">
        <v>1271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3" t="s">
        <v>1124</v>
      </c>
      <c r="B222" s="10" t="s">
        <v>867</v>
      </c>
      <c r="C222" s="3" t="s">
        <v>6</v>
      </c>
      <c r="D222" s="3" t="s">
        <v>7</v>
      </c>
      <c r="E222" s="3" t="s">
        <v>329</v>
      </c>
      <c r="F222" s="4" t="s">
        <v>304</v>
      </c>
      <c r="G222" s="14" t="s">
        <v>1271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3" t="s">
        <v>1124</v>
      </c>
      <c r="B223" s="10" t="str">
        <f>HYPERLINK("http://www.bp.ntu.edu.tw/?p=3349","黄舒楣")</f>
        <v>黄舒楣</v>
      </c>
      <c r="C223" s="3" t="s">
        <v>249</v>
      </c>
      <c r="D223" s="3" t="s">
        <v>7</v>
      </c>
      <c r="E223" s="3" t="s">
        <v>329</v>
      </c>
      <c r="F223" s="4">
        <v>105</v>
      </c>
      <c r="G223" s="14" t="s">
        <v>1271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3" t="s">
        <v>1124</v>
      </c>
      <c r="B224" s="10" t="s">
        <v>668</v>
      </c>
      <c r="C224" s="3" t="s">
        <v>12</v>
      </c>
      <c r="D224" s="3" t="s">
        <v>7</v>
      </c>
      <c r="E224" s="3" t="s">
        <v>669</v>
      </c>
      <c r="F224" s="4" t="s">
        <v>670</v>
      </c>
      <c r="G224" s="14" t="s">
        <v>1271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3" t="s">
        <v>1124</v>
      </c>
      <c r="B225" s="10" t="str">
        <f>HYPERLINK("http://www.me.ntu.edu.tw/main.php?mod=adv_custom_page&amp;func=show_page&amp;site_id=0&amp;page_id=192","伍次寅")</f>
        <v>伍次寅</v>
      </c>
      <c r="C225" s="3" t="s">
        <v>12</v>
      </c>
      <c r="D225" s="3" t="s">
        <v>7</v>
      </c>
      <c r="E225" s="3" t="s">
        <v>336</v>
      </c>
      <c r="F225" s="4" t="s">
        <v>418</v>
      </c>
      <c r="G225" s="14" t="s">
        <v>1271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3" t="s">
        <v>1124</v>
      </c>
      <c r="B226" s="10" t="str">
        <f>HYPERLINK("http://www.me.ntu.edu.tw/main.php?mod=adv_custom_page&amp;func=show_page&amp;site_id=0&amp;page_id=138","賴君亮")</f>
        <v>賴君亮</v>
      </c>
      <c r="C226" s="3" t="s">
        <v>12</v>
      </c>
      <c r="D226" s="3" t="s">
        <v>7</v>
      </c>
      <c r="E226" s="3" t="s">
        <v>336</v>
      </c>
      <c r="F226" s="4" t="s">
        <v>496</v>
      </c>
      <c r="G226" s="14" t="s">
        <v>1271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3" t="s">
        <v>1124</v>
      </c>
      <c r="B227" s="10" t="s">
        <v>649</v>
      </c>
      <c r="C227" s="3" t="s">
        <v>12</v>
      </c>
      <c r="D227" s="3" t="s">
        <v>7</v>
      </c>
      <c r="E227" s="3" t="s">
        <v>336</v>
      </c>
      <c r="F227" s="4" t="s">
        <v>650</v>
      </c>
      <c r="G227" s="14" t="s">
        <v>1271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3" t="s">
        <v>1124</v>
      </c>
      <c r="B228" s="10" t="str">
        <f>HYPERLINK("http://www.me.ntu.edu.tw/main.php?mod=adv_custom_page&amp;func=show_page&amp;site_id=0&amp;page_id=203","陳明新")</f>
        <v>陳明新</v>
      </c>
      <c r="C228" s="3" t="s">
        <v>12</v>
      </c>
      <c r="D228" s="3" t="s">
        <v>7</v>
      </c>
      <c r="E228" s="3" t="s">
        <v>336</v>
      </c>
      <c r="F228" s="4" t="s">
        <v>281</v>
      </c>
      <c r="G228" s="14" t="s">
        <v>1271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3" t="s">
        <v>1124</v>
      </c>
      <c r="B229" s="10" t="s">
        <v>467</v>
      </c>
      <c r="C229" s="3" t="s">
        <v>6</v>
      </c>
      <c r="D229" s="3" t="s">
        <v>7</v>
      </c>
      <c r="E229" s="3" t="s">
        <v>336</v>
      </c>
      <c r="F229" s="4" t="s">
        <v>333</v>
      </c>
      <c r="G229" s="14" t="s">
        <v>1271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3" t="s">
        <v>1124</v>
      </c>
      <c r="B230" s="10" t="s">
        <v>717</v>
      </c>
      <c r="C230" s="3" t="s">
        <v>12</v>
      </c>
      <c r="D230" s="3" t="s">
        <v>7</v>
      </c>
      <c r="E230" s="3" t="s">
        <v>336</v>
      </c>
      <c r="F230" s="4" t="s">
        <v>333</v>
      </c>
      <c r="G230" s="14" t="s">
        <v>1271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3" t="s">
        <v>1124</v>
      </c>
      <c r="B231" s="10" t="str">
        <f>HYPERLINK("http://www.me.ntu.edu.tw/main.php?mod=adv_custom_page&amp;func=show_page&amp;site_id=0&amp;page_id=133","周元昉")</f>
        <v>周元昉</v>
      </c>
      <c r="C231" s="3" t="s">
        <v>12</v>
      </c>
      <c r="D231" s="3" t="s">
        <v>7</v>
      </c>
      <c r="E231" s="3" t="s">
        <v>336</v>
      </c>
      <c r="F231" s="4" t="s">
        <v>354</v>
      </c>
      <c r="G231" s="14" t="s">
        <v>1271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3" t="s">
        <v>1124</v>
      </c>
      <c r="B232" s="10" t="str">
        <f>HYPERLINK("http://www.me.ntu.edu.tw/main.php?mod=adv_custom_page&amp;func=show_page&amp;site_id=0&amp;page_id=204","王富正")</f>
        <v>王富正</v>
      </c>
      <c r="C232" s="3" t="s">
        <v>12</v>
      </c>
      <c r="D232" s="3" t="s">
        <v>7</v>
      </c>
      <c r="E232" s="3" t="s">
        <v>336</v>
      </c>
      <c r="F232" s="4" t="s">
        <v>251</v>
      </c>
      <c r="G232" s="14" t="s">
        <v>1271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3" t="s">
        <v>1124</v>
      </c>
      <c r="B233" s="10" t="str">
        <f>HYPERLINK("http://www.me.ntu.edu.tw/main.php?mod=adv_custom_page&amp;func=show_page&amp;site_id=0&amp;page_id=193","黄美嬌")</f>
        <v>黄美嬌</v>
      </c>
      <c r="C233" s="3" t="s">
        <v>12</v>
      </c>
      <c r="D233" s="3" t="s">
        <v>7</v>
      </c>
      <c r="E233" s="3" t="s">
        <v>336</v>
      </c>
      <c r="F233" s="4">
        <v>104</v>
      </c>
      <c r="G233" s="14" t="s">
        <v>1271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3" t="s">
        <v>1124</v>
      </c>
      <c r="B234" s="10" t="str">
        <f>HYPERLINK("http://www.me.ntu.edu.tw/main.php?mod=adv_custom_page&amp;func=show_page&amp;site_id=0&amp;page_id=198","黄信富")</f>
        <v>黄信富</v>
      </c>
      <c r="C234" s="3" t="s">
        <v>6</v>
      </c>
      <c r="D234" s="3" t="s">
        <v>7</v>
      </c>
      <c r="E234" s="3" t="s">
        <v>336</v>
      </c>
      <c r="F234" s="4">
        <v>105</v>
      </c>
      <c r="G234" s="14" t="s">
        <v>1271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>
      <c r="A235" s="3" t="s">
        <v>1124</v>
      </c>
      <c r="B235" s="10" t="str">
        <f>HYPERLINK("http://www.me.ntu.edu.tw/main.php?mod=adv_custom_page&amp;func=show_page&amp;site_id=0&amp;page_id=202","顏家鈺")</f>
        <v>顏家鈺</v>
      </c>
      <c r="C235" s="3" t="s">
        <v>12</v>
      </c>
      <c r="D235" s="3" t="s">
        <v>7</v>
      </c>
      <c r="E235" s="3" t="s">
        <v>336</v>
      </c>
      <c r="F235" s="4">
        <v>105</v>
      </c>
      <c r="G235" s="14" t="s">
        <v>1271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>
      <c r="A236" s="3" t="s">
        <v>1124</v>
      </c>
      <c r="B236" s="10" t="s">
        <v>459</v>
      </c>
      <c r="C236" s="3" t="s">
        <v>12</v>
      </c>
      <c r="D236" s="3" t="s">
        <v>7</v>
      </c>
      <c r="E236" s="3" t="s">
        <v>336</v>
      </c>
      <c r="F236" s="4">
        <v>106</v>
      </c>
      <c r="G236" s="14" t="s">
        <v>1271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>
      <c r="A237" s="3" t="s">
        <v>1124</v>
      </c>
      <c r="B237" s="10" t="s">
        <v>609</v>
      </c>
      <c r="C237" s="3" t="s">
        <v>6</v>
      </c>
      <c r="D237" s="3" t="s">
        <v>7</v>
      </c>
      <c r="E237" s="3" t="s">
        <v>572</v>
      </c>
      <c r="F237" s="4" t="s">
        <v>291</v>
      </c>
      <c r="G237" s="14" t="s">
        <v>1271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>
      <c r="A238" s="3" t="s">
        <v>1124</v>
      </c>
      <c r="B238" s="10" t="s">
        <v>571</v>
      </c>
      <c r="C238" s="3" t="s">
        <v>12</v>
      </c>
      <c r="D238" s="3" t="s">
        <v>7</v>
      </c>
      <c r="E238" s="3" t="s">
        <v>572</v>
      </c>
      <c r="F238" s="4" t="s">
        <v>306</v>
      </c>
      <c r="G238" s="14" t="s">
        <v>1271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>
      <c r="A239" s="3" t="s">
        <v>1124</v>
      </c>
      <c r="B239" s="10" t="s">
        <v>762</v>
      </c>
      <c r="C239" s="3" t="s">
        <v>6</v>
      </c>
      <c r="D239" s="3" t="s">
        <v>7</v>
      </c>
      <c r="E239" s="3" t="s">
        <v>763</v>
      </c>
      <c r="F239" s="4">
        <v>106</v>
      </c>
      <c r="G239" s="14" t="s">
        <v>1271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>
      <c r="A240" s="3" t="s">
        <v>1124</v>
      </c>
      <c r="B240" s="10" t="str">
        <f>HYPERLINK("http://www.me.ntu.edu.tw/main.php?mod=adv_custom_page&amp;func=show_page&amp;site_id=0&amp;page_id=206","蕭浩明")</f>
        <v>蕭浩明</v>
      </c>
      <c r="C240" s="3" t="s">
        <v>12</v>
      </c>
      <c r="D240" s="3" t="s">
        <v>7</v>
      </c>
      <c r="E240" s="3" t="s">
        <v>725</v>
      </c>
      <c r="F240" s="4" t="s">
        <v>240</v>
      </c>
      <c r="G240" s="14" t="s">
        <v>1271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>
      <c r="A241" s="3" t="s">
        <v>1124</v>
      </c>
      <c r="B241" s="10" t="str">
        <f>HYPERLINK("http://www.me.ntu.edu.tw/main.php?mod=adv_custom_page&amp;func=show_page&amp;site_id=0&amp;page_id=208","范士岡")</f>
        <v>范士岡</v>
      </c>
      <c r="C241" s="3" t="s">
        <v>12</v>
      </c>
      <c r="D241" s="3" t="s">
        <v>7</v>
      </c>
      <c r="E241" s="3" t="s">
        <v>393</v>
      </c>
      <c r="F241" s="4">
        <v>103</v>
      </c>
      <c r="G241" s="14" t="s">
        <v>1271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>
      <c r="A242" s="3" t="s">
        <v>1124</v>
      </c>
      <c r="B242" s="10" t="str">
        <f>HYPERLINK("http://www.me.ntu.edu.tw/main.php?mod=adv_custom_page&amp;func=show_page&amp;site_id=0&amp;page_id=160","陳復國")</f>
        <v>陳復國</v>
      </c>
      <c r="C242" s="3" t="s">
        <v>12</v>
      </c>
      <c r="D242" s="3" t="s">
        <v>7</v>
      </c>
      <c r="E242" s="3" t="s">
        <v>307</v>
      </c>
      <c r="F242" s="4" t="s">
        <v>240</v>
      </c>
      <c r="G242" s="14" t="s">
        <v>1271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>
      <c r="A243" s="3" t="s">
        <v>1124</v>
      </c>
      <c r="B243" s="10" t="str">
        <f>HYPERLINK("http://www.iam.ntu.edu.tw/professor/view#Andrew%20Wo","胡文聰")</f>
        <v>胡文聰</v>
      </c>
      <c r="C243" s="3" t="s">
        <v>12</v>
      </c>
      <c r="D243" s="3" t="s">
        <v>7</v>
      </c>
      <c r="E243" s="3" t="s">
        <v>345</v>
      </c>
      <c r="F243" s="4" t="s">
        <v>240</v>
      </c>
      <c r="G243" s="14" t="s">
        <v>1271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>
      <c r="A244" s="3" t="s">
        <v>1124</v>
      </c>
      <c r="B244" s="10" t="str">
        <f>HYPERLINK("http://www.iam.ntu.edu.tw/professor/view#Mao-Kuen%20Kuo","郭茂坤")</f>
        <v>郭茂坤</v>
      </c>
      <c r="C244" s="3" t="s">
        <v>12</v>
      </c>
      <c r="D244" s="3" t="s">
        <v>7</v>
      </c>
      <c r="E244" s="3" t="s">
        <v>345</v>
      </c>
      <c r="F244" s="4">
        <v>100</v>
      </c>
      <c r="G244" s="14" t="s">
        <v>1271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>
      <c r="A245" s="3" t="s">
        <v>1124</v>
      </c>
      <c r="B245" s="10" t="str">
        <f>HYPERLINK("http://www.iam.ntu.edu.tw/professor/view#Ruey-Lin%20Chern","陳瑞琳")</f>
        <v>陳瑞琳</v>
      </c>
      <c r="C245" s="3" t="s">
        <v>12</v>
      </c>
      <c r="D245" s="3" t="s">
        <v>7</v>
      </c>
      <c r="E245" s="3" t="s">
        <v>345</v>
      </c>
      <c r="F245" s="4">
        <v>102</v>
      </c>
      <c r="G245" s="14" t="s">
        <v>1271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>
      <c r="A246" s="3" t="s">
        <v>1124</v>
      </c>
      <c r="B246" s="10" t="str">
        <f>HYPERLINK("http://www.iam.ntu.edu.tw/professor/view#Pei-ling%20Liu","劉佩玲")</f>
        <v>劉佩玲</v>
      </c>
      <c r="C246" s="3" t="s">
        <v>12</v>
      </c>
      <c r="D246" s="3" t="s">
        <v>7</v>
      </c>
      <c r="E246" s="3" t="s">
        <v>532</v>
      </c>
      <c r="F246" s="4" t="s">
        <v>418</v>
      </c>
      <c r="G246" s="14" t="s">
        <v>1271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>
      <c r="A247" s="3" t="s">
        <v>1124</v>
      </c>
      <c r="B247" s="10" t="str">
        <f>HYPERLINK("http://www.iam.ntu.edu.tw/professor/view#Yi-Ju%20%20Chou","周逸儒")</f>
        <v>周逸儒</v>
      </c>
      <c r="C247" s="3" t="s">
        <v>6</v>
      </c>
      <c r="D247" s="3" t="s">
        <v>7</v>
      </c>
      <c r="E247" s="3" t="s">
        <v>532</v>
      </c>
      <c r="F247" s="4" t="s">
        <v>241</v>
      </c>
      <c r="G247" s="14" t="s">
        <v>1271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>
      <c r="A248" s="3" t="s">
        <v>1124</v>
      </c>
      <c r="B248" s="10" t="s">
        <v>745</v>
      </c>
      <c r="C248" s="3" t="s">
        <v>22</v>
      </c>
      <c r="D248" s="3" t="s">
        <v>7</v>
      </c>
      <c r="E248" s="3" t="s">
        <v>532</v>
      </c>
      <c r="F248" s="4" t="s">
        <v>246</v>
      </c>
      <c r="G248" s="14" t="s">
        <v>1271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>
      <c r="A249" s="3" t="s">
        <v>1124</v>
      </c>
      <c r="B249" s="10" t="s">
        <v>531</v>
      </c>
      <c r="C249" s="3" t="s">
        <v>12</v>
      </c>
      <c r="D249" s="3" t="s">
        <v>7</v>
      </c>
      <c r="E249" s="3" t="s">
        <v>532</v>
      </c>
      <c r="F249" s="4" t="s">
        <v>509</v>
      </c>
      <c r="G249" s="14" t="s">
        <v>1271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>
      <c r="A250" s="3" t="s">
        <v>1124</v>
      </c>
      <c r="B250" s="10" t="str">
        <f>HYPERLINK("http://www.iam.ntu.edu.tw/professor/view#Pei-Zen%20Chang","張培仁")</f>
        <v>張培仁</v>
      </c>
      <c r="C250" s="3" t="s">
        <v>12</v>
      </c>
      <c r="D250" s="3" t="s">
        <v>7</v>
      </c>
      <c r="E250" s="3" t="s">
        <v>532</v>
      </c>
      <c r="F250" s="4" t="s">
        <v>341</v>
      </c>
      <c r="G250" s="14" t="s">
        <v>1271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>
      <c r="A251" s="3" t="s">
        <v>1124</v>
      </c>
      <c r="B251" s="10" t="str">
        <f>HYPERLINK("http://enve.ntu.edu.tw/dispPageBox/giee/GieeCP.aspx?ddsPageID=GIEETCADJUNCT&amp;dbid=3470364589","李公哲")</f>
        <v>李公哲</v>
      </c>
      <c r="C251" s="3" t="s">
        <v>12</v>
      </c>
      <c r="D251" s="3" t="s">
        <v>7</v>
      </c>
      <c r="E251" s="3" t="s">
        <v>512</v>
      </c>
      <c r="F251" s="4" t="s">
        <v>335</v>
      </c>
      <c r="G251" s="14" t="s">
        <v>1271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>
      <c r="A252" s="3" t="s">
        <v>1124</v>
      </c>
      <c r="B252" s="10" t="str">
        <f>HYPERLINK("http://enve.ntu.edu.tw/dispPageBox/giee/GieeCP.aspx?ddsPageID=GIEETCFULL&amp;dbid=3111111915","吳先琪")</f>
        <v>吳先琪</v>
      </c>
      <c r="C252" s="3" t="s">
        <v>12</v>
      </c>
      <c r="D252" s="3" t="s">
        <v>7</v>
      </c>
      <c r="E252" s="3" t="s">
        <v>637</v>
      </c>
      <c r="F252" s="4" t="s">
        <v>350</v>
      </c>
      <c r="G252" s="14" t="s">
        <v>1271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>
      <c r="A253" s="3" t="s">
        <v>1124</v>
      </c>
      <c r="B253" s="10" t="str">
        <f>HYPERLINK("http://enve.ntu.edu.tw/dispPageBox/giee/GieeCP.aspx?ddsPageID=GIEETCFULL&amp;dbid=3739511953","闕蓓德")</f>
        <v>闕蓓德</v>
      </c>
      <c r="C253" s="3" t="s">
        <v>12</v>
      </c>
      <c r="D253" s="3" t="s">
        <v>7</v>
      </c>
      <c r="E253" s="3" t="s">
        <v>637</v>
      </c>
      <c r="F253" s="4">
        <v>104</v>
      </c>
      <c r="G253" s="14" t="s">
        <v>1271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>
      <c r="A254" s="3" t="s">
        <v>1124</v>
      </c>
      <c r="B254" s="10" t="str">
        <f>HYPERLINK("http://enve.ntu.edu.tw/dispPageBox/giee/GieeCP.aspx?ddsPageID=GIEETCFULL&amp;dbid=3852961941","席行正")</f>
        <v>席行正</v>
      </c>
      <c r="C254" s="3" t="s">
        <v>12</v>
      </c>
      <c r="D254" s="3" t="s">
        <v>7</v>
      </c>
      <c r="E254" s="3" t="s">
        <v>637</v>
      </c>
      <c r="F254" s="4">
        <v>105</v>
      </c>
      <c r="G254" s="14" t="s">
        <v>1271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>
      <c r="A255" s="3" t="s">
        <v>1124</v>
      </c>
      <c r="B255" s="10" t="str">
        <f>HYPERLINK("http://bme.ntu.edu.tw/About/teacher/teacher_%E9%BB%83%E7%BE%A9%E4%BE%91.php","黄義侑")</f>
        <v>黄義侑</v>
      </c>
      <c r="C255" s="3" t="s">
        <v>12</v>
      </c>
      <c r="D255" s="3" t="s">
        <v>7</v>
      </c>
      <c r="E255" s="3" t="s">
        <v>447</v>
      </c>
      <c r="F255" s="4" t="s">
        <v>298</v>
      </c>
      <c r="G255" s="14" t="s">
        <v>1271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>
      <c r="A256" s="3" t="s">
        <v>1124</v>
      </c>
      <c r="B256" s="10" t="str">
        <f>HYPERLINK("http://bme.ntu.edu.tw/About/teacher/teacher_%E6%9E%97%E5%B3%B0%E8%BC%9D.php","林峰輝")</f>
        <v>林峰輝</v>
      </c>
      <c r="C256" s="3" t="s">
        <v>12</v>
      </c>
      <c r="D256" s="3" t="s">
        <v>7</v>
      </c>
      <c r="E256" s="3" t="s">
        <v>447</v>
      </c>
      <c r="F256" s="4">
        <v>100</v>
      </c>
      <c r="G256" s="14" t="s">
        <v>1271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>
      <c r="A257" s="3" t="s">
        <v>1124</v>
      </c>
      <c r="B257" s="10" t="str">
        <f>HYPERLINK("http://bme.ntu.edu.tw/About/teacher/teacher_%E6%9E%97%E9%A0%8C%E7%84%B6.php","林頌然")</f>
        <v>林頌然</v>
      </c>
      <c r="C257" s="3" t="s">
        <v>12</v>
      </c>
      <c r="D257" s="3" t="s">
        <v>7</v>
      </c>
      <c r="E257" s="3" t="s">
        <v>447</v>
      </c>
      <c r="F257" s="4">
        <v>101</v>
      </c>
      <c r="G257" s="14" t="s">
        <v>1271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>
      <c r="A258" s="3" t="s">
        <v>1124</v>
      </c>
      <c r="B258" s="10" t="str">
        <f>HYPERLINK("http://bme.ntu.edu.tw/About/teacher/teacher_%E5%91%82%E6%9D%B1%E6%AD%A6.php","呂東武")</f>
        <v>呂東武</v>
      </c>
      <c r="C258" s="3" t="s">
        <v>12</v>
      </c>
      <c r="D258" s="3" t="s">
        <v>7</v>
      </c>
      <c r="E258" s="3" t="s">
        <v>447</v>
      </c>
      <c r="F258" s="4">
        <v>103</v>
      </c>
      <c r="G258" s="14" t="s">
        <v>1271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>
      <c r="A259" s="3" t="s">
        <v>1124</v>
      </c>
      <c r="B259" s="10" t="s">
        <v>764</v>
      </c>
      <c r="C259" s="3" t="s">
        <v>12</v>
      </c>
      <c r="D259" s="3" t="s">
        <v>7</v>
      </c>
      <c r="E259" s="3" t="s">
        <v>547</v>
      </c>
      <c r="F259" s="4" t="s">
        <v>262</v>
      </c>
      <c r="G259" s="14" t="s">
        <v>1271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>
      <c r="A260" s="3" t="s">
        <v>1124</v>
      </c>
      <c r="B260" s="10" t="str">
        <f>HYPERLINK("http://bme.ntu.edu.tw/About/teacher/teacher_%E6%9E%97%E7%99%BC%E6%9A%84.php","林發暄")</f>
        <v>林發暄</v>
      </c>
      <c r="C260" s="3" t="s">
        <v>12</v>
      </c>
      <c r="D260" s="3" t="s">
        <v>7</v>
      </c>
      <c r="E260" s="3" t="s">
        <v>547</v>
      </c>
      <c r="F260" s="4">
        <v>104</v>
      </c>
      <c r="G260" s="14" t="s">
        <v>1271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>
      <c r="A261" s="3" t="s">
        <v>1124</v>
      </c>
      <c r="B261" s="10" t="str">
        <f>HYPERLINK("http://epm.ntu.edu.tw/zh_tw/A_about/1/%E9%83%AD%E6%9F%8F%E7%A7%80-Po-Hsiu-Kuo-20464114","郭柏秀")</f>
        <v>郭柏秀</v>
      </c>
      <c r="C261" s="3" t="s">
        <v>249</v>
      </c>
      <c r="D261" s="3" t="s">
        <v>412</v>
      </c>
      <c r="E261" s="3" t="s">
        <v>413</v>
      </c>
      <c r="F261" s="4">
        <v>100</v>
      </c>
      <c r="G261" s="14" t="s">
        <v>1271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>
      <c r="A262" s="3" t="s">
        <v>1124</v>
      </c>
      <c r="B262" s="10" t="str">
        <f>HYPERLINK("http://ah.ntu.edu.tw/web/Teacher!one.action?tid=562","于明暉")</f>
        <v>于明暉</v>
      </c>
      <c r="C262" s="3" t="s">
        <v>12</v>
      </c>
      <c r="D262" s="3" t="s">
        <v>412</v>
      </c>
      <c r="E262" s="3" t="s">
        <v>413</v>
      </c>
      <c r="F262" s="4">
        <v>100</v>
      </c>
      <c r="G262" s="14" t="s">
        <v>1271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>
      <c r="A263" s="3" t="s">
        <v>1124</v>
      </c>
      <c r="B263" s="10" t="str">
        <f>HYPERLINK("http://homepage.ntu.edu.tw/~yhhwang/intro.html","黃耀輝")</f>
        <v>黃耀輝</v>
      </c>
      <c r="C263" s="3" t="s">
        <v>12</v>
      </c>
      <c r="D263" s="3" t="s">
        <v>412</v>
      </c>
      <c r="E263" s="3" t="s">
        <v>468</v>
      </c>
      <c r="F263" s="4" t="s">
        <v>240</v>
      </c>
      <c r="G263" s="14" t="s">
        <v>1271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>
      <c r="A264" s="3" t="s">
        <v>1124</v>
      </c>
      <c r="B264" s="10" t="s">
        <v>581</v>
      </c>
      <c r="C264" s="3" t="s">
        <v>6</v>
      </c>
      <c r="D264" s="3" t="s">
        <v>256</v>
      </c>
      <c r="E264" s="3" t="s">
        <v>389</v>
      </c>
      <c r="F264" s="4" t="s">
        <v>582</v>
      </c>
      <c r="G264" s="14" t="s">
        <v>1271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>
      <c r="A265" s="3" t="s">
        <v>1124</v>
      </c>
      <c r="B265" s="10" t="str">
        <f>HYPERLINK("http://epm.ntu.edu.tw/zh_tw/A_about/1/%E6%B4%AA%E5%BC%98-Hung-Hung-39048659","洪 弘")</f>
        <v>洪 弘</v>
      </c>
      <c r="C265" s="3" t="s">
        <v>6</v>
      </c>
      <c r="D265" s="3" t="s">
        <v>256</v>
      </c>
      <c r="E265" s="3" t="s">
        <v>389</v>
      </c>
      <c r="F265" s="4" t="s">
        <v>386</v>
      </c>
      <c r="G265" s="14" t="s">
        <v>1271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>
      <c r="A266" s="3" t="s">
        <v>1124</v>
      </c>
      <c r="B266" s="10" t="s">
        <v>394</v>
      </c>
      <c r="C266" s="3" t="s">
        <v>12</v>
      </c>
      <c r="D266" s="3" t="s">
        <v>256</v>
      </c>
      <c r="E266" s="3" t="s">
        <v>389</v>
      </c>
      <c r="F266" s="4" t="s">
        <v>251</v>
      </c>
      <c r="G266" s="14" t="s">
        <v>1271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>
      <c r="A267" s="3" t="s">
        <v>1124</v>
      </c>
      <c r="B267" s="10" t="s">
        <v>647</v>
      </c>
      <c r="C267" s="3" t="s">
        <v>648</v>
      </c>
      <c r="D267" s="3" t="s">
        <v>256</v>
      </c>
      <c r="E267" s="3" t="s">
        <v>389</v>
      </c>
      <c r="F267" s="4" t="s">
        <v>262</v>
      </c>
      <c r="G267" s="14" t="s">
        <v>1271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>
      <c r="A268" s="3" t="s">
        <v>1124</v>
      </c>
      <c r="B268" s="10" t="str">
        <f>HYPERLINK("http://homepage.ntu.edu.tw/~ckhsiao/","蕭朱杏")</f>
        <v>蕭朱杏</v>
      </c>
      <c r="C268" s="3" t="s">
        <v>12</v>
      </c>
      <c r="D268" s="3" t="s">
        <v>256</v>
      </c>
      <c r="E268" s="3" t="s">
        <v>389</v>
      </c>
      <c r="F268" s="4">
        <v>102</v>
      </c>
      <c r="G268" s="14" t="s">
        <v>1271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>
      <c r="A269" s="3" t="s">
        <v>1124</v>
      </c>
      <c r="B269" s="10" t="str">
        <f>HYPERLINK("http://epm.ntu.edu.tw/A_about/A03_director","杜裕康")</f>
        <v>杜裕康</v>
      </c>
      <c r="C269" s="3" t="s">
        <v>12</v>
      </c>
      <c r="D269" s="3" t="s">
        <v>256</v>
      </c>
      <c r="E269" s="3" t="s">
        <v>389</v>
      </c>
      <c r="F269" s="4">
        <v>103</v>
      </c>
      <c r="G269" s="14" t="s">
        <v>1271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>
      <c r="A270" s="3" t="s">
        <v>1124</v>
      </c>
      <c r="B270" s="10" t="s">
        <v>577</v>
      </c>
      <c r="C270" s="3" t="s">
        <v>6</v>
      </c>
      <c r="D270" s="3" t="s">
        <v>256</v>
      </c>
      <c r="E270" s="3" t="s">
        <v>389</v>
      </c>
      <c r="F270" s="4">
        <v>106</v>
      </c>
      <c r="G270" s="14" t="s">
        <v>1271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>
      <c r="A271" s="3" t="s">
        <v>1124</v>
      </c>
      <c r="B271" s="10" t="str">
        <f>HYPERLINK("http://ah.ntu.edu.tw/web/Teacher!one.action?tid=518","鄭守夏")</f>
        <v>鄭守夏</v>
      </c>
      <c r="C271" s="3" t="s">
        <v>12</v>
      </c>
      <c r="D271" s="3" t="s">
        <v>256</v>
      </c>
      <c r="E271" s="3" t="s">
        <v>357</v>
      </c>
      <c r="F271" s="4" t="s">
        <v>350</v>
      </c>
      <c r="G271" s="14" t="s">
        <v>1271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>
      <c r="A272" s="3" t="s">
        <v>1124</v>
      </c>
      <c r="B272" s="10" t="str">
        <f>HYPERLINK("http://ntuhpm.ntu.edu.tw/zh_tw/1/2/%E6%A5%8A-%E9%8A%98%E6%AC%BD-84810207","楊銘欽")</f>
        <v>楊銘欽</v>
      </c>
      <c r="C272" s="3" t="s">
        <v>12</v>
      </c>
      <c r="D272" s="3" t="s">
        <v>256</v>
      </c>
      <c r="E272" s="3" t="s">
        <v>357</v>
      </c>
      <c r="F272" s="4" t="s">
        <v>524</v>
      </c>
      <c r="G272" s="14" t="s">
        <v>1271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>
      <c r="A273" s="3" t="s">
        <v>1124</v>
      </c>
      <c r="B273" s="10" t="s">
        <v>826</v>
      </c>
      <c r="C273" s="3" t="s">
        <v>12</v>
      </c>
      <c r="D273" s="3" t="s">
        <v>256</v>
      </c>
      <c r="E273" s="3" t="s">
        <v>357</v>
      </c>
      <c r="F273" s="4" t="s">
        <v>333</v>
      </c>
      <c r="G273" s="14" t="s">
        <v>1271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>
      <c r="A274" s="3" t="s">
        <v>1124</v>
      </c>
      <c r="B274" s="10" t="str">
        <f>HYPERLINK("http://homepage.ntu.edu.tw/~ycheng/index/","鄭雅文")</f>
        <v>鄭雅文</v>
      </c>
      <c r="C274" s="3" t="s">
        <v>12</v>
      </c>
      <c r="D274" s="3" t="s">
        <v>256</v>
      </c>
      <c r="E274" s="3" t="s">
        <v>357</v>
      </c>
      <c r="F274" s="4" t="s">
        <v>354</v>
      </c>
      <c r="G274" s="14" t="s">
        <v>1271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>
      <c r="A275" s="3" t="s">
        <v>1124</v>
      </c>
      <c r="B275" s="10" t="str">
        <f>HYPERLINK("http://ah.ntu.edu.tw/web/Teacher!one.action?tid=529","黃俊豪")</f>
        <v>黃俊豪</v>
      </c>
      <c r="C275" s="3" t="s">
        <v>6</v>
      </c>
      <c r="D275" s="3" t="s">
        <v>256</v>
      </c>
      <c r="E275" s="3" t="s">
        <v>357</v>
      </c>
      <c r="F275" s="4">
        <v>102</v>
      </c>
      <c r="G275" s="14" t="s">
        <v>1271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>
      <c r="A276" s="3" t="s">
        <v>1124</v>
      </c>
      <c r="B276" s="10" t="str">
        <f>HYPERLINK("http://ah.ntu.edu.tw/web/Teacher!one.action?tid=530","陳雅美")</f>
        <v>陳雅美</v>
      </c>
      <c r="C276" s="3" t="s">
        <v>6</v>
      </c>
      <c r="D276" s="3" t="s">
        <v>256</v>
      </c>
      <c r="E276" s="3" t="s">
        <v>357</v>
      </c>
      <c r="F276" s="4">
        <v>105</v>
      </c>
      <c r="G276" s="14" t="s">
        <v>1271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>
      <c r="A277" s="3" t="s">
        <v>1124</v>
      </c>
      <c r="B277" s="10" t="s">
        <v>864</v>
      </c>
      <c r="C277" s="3" t="s">
        <v>12</v>
      </c>
      <c r="D277" s="3" t="s">
        <v>256</v>
      </c>
      <c r="E277" s="3" t="s">
        <v>257</v>
      </c>
      <c r="F277" s="4" t="s">
        <v>316</v>
      </c>
      <c r="G277" s="14" t="s">
        <v>1271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>
      <c r="A278" s="3" t="s">
        <v>1124</v>
      </c>
      <c r="B278" s="10" t="str">
        <f>HYPERLINK("http://ah.ntu.edu.tw/web/Teacher!one.action?tid=776","張靜文")</f>
        <v>張靜文</v>
      </c>
      <c r="C278" s="3" t="s">
        <v>12</v>
      </c>
      <c r="D278" s="3" t="s">
        <v>256</v>
      </c>
      <c r="E278" s="3" t="s">
        <v>257</v>
      </c>
      <c r="F278" s="4" t="s">
        <v>793</v>
      </c>
      <c r="G278" s="14" t="s">
        <v>1271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>
      <c r="A279" s="3" t="s">
        <v>1124</v>
      </c>
      <c r="B279" s="10" t="str">
        <f>HYPERLINK("http://ieh.ntu.edu.tw/zh_tw/about/1/%E8%94%A1-%E5%9D%A4%E6%86%B2-98959304","蔡坤憲")</f>
        <v>蔡坤憲</v>
      </c>
      <c r="C279" s="3" t="s">
        <v>249</v>
      </c>
      <c r="D279" s="3" t="s">
        <v>256</v>
      </c>
      <c r="E279" s="3" t="s">
        <v>257</v>
      </c>
      <c r="F279" s="4">
        <v>104</v>
      </c>
      <c r="G279" s="14" t="s">
        <v>1271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>
      <c r="A280" s="3" t="s">
        <v>1124</v>
      </c>
      <c r="B280" s="10" t="str">
        <f>HYPERLINK("http://ah.ntu.edu.tw/web/Teacher!one.action?tid=779","劉貞佑")</f>
        <v>劉貞佑</v>
      </c>
      <c r="C280" s="3" t="s">
        <v>249</v>
      </c>
      <c r="D280" s="3" t="s">
        <v>256</v>
      </c>
      <c r="E280" s="3" t="s">
        <v>257</v>
      </c>
      <c r="F280" s="4">
        <v>105</v>
      </c>
      <c r="G280" s="14" t="s">
        <v>1271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>
      <c r="A281" s="3" t="s">
        <v>1124</v>
      </c>
      <c r="B281" s="10" t="str">
        <f>HYPERLINK("http://ah.ntu.edu.tw/web/Teacher!one.action?tid=781","吳章甫")</f>
        <v>吳章甫</v>
      </c>
      <c r="C281" s="3" t="s">
        <v>12</v>
      </c>
      <c r="D281" s="3" t="s">
        <v>256</v>
      </c>
      <c r="E281" s="3" t="s">
        <v>720</v>
      </c>
      <c r="F281" s="4" t="s">
        <v>562</v>
      </c>
      <c r="G281" s="14" t="s">
        <v>1271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>
      <c r="A282" s="3" t="s">
        <v>1124</v>
      </c>
      <c r="B282" s="10" t="str">
        <f>HYPERLINK("http://homepage.ntu.edu.tw/~anthro/member/faculty/chenmalin.htm","陳瑪玲")</f>
        <v>陳瑪玲</v>
      </c>
      <c r="C282" s="3" t="s">
        <v>12</v>
      </c>
      <c r="D282" s="3" t="s">
        <v>39</v>
      </c>
      <c r="E282" s="3" t="s">
        <v>301</v>
      </c>
      <c r="F282" s="4" t="s">
        <v>281</v>
      </c>
      <c r="G282" s="14" t="s">
        <v>1271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>
      <c r="A283" s="3" t="s">
        <v>1124</v>
      </c>
      <c r="B283" s="10" t="str">
        <f>HYPERLINK("http://homepage.ntu.edu.tw/~anthro/member/faculty/chenpochan.htm","陳伯楨")</f>
        <v>陳伯楨</v>
      </c>
      <c r="C283" s="3" t="s">
        <v>6</v>
      </c>
      <c r="D283" s="3" t="s">
        <v>39</v>
      </c>
      <c r="E283" s="3" t="s">
        <v>301</v>
      </c>
      <c r="F283" s="4">
        <v>100</v>
      </c>
      <c r="G283" s="14" t="s">
        <v>1271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>
      <c r="A284" s="3" t="s">
        <v>1124</v>
      </c>
      <c r="B284" s="10" t="s">
        <v>559</v>
      </c>
      <c r="C284" s="3" t="s">
        <v>6</v>
      </c>
      <c r="D284" s="3" t="s">
        <v>39</v>
      </c>
      <c r="E284" s="3" t="s">
        <v>560</v>
      </c>
      <c r="F284" s="4" t="s">
        <v>465</v>
      </c>
      <c r="G284" s="14" t="s">
        <v>1271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>
      <c r="A285" s="3" t="s">
        <v>1124</v>
      </c>
      <c r="B285" s="10" t="s">
        <v>617</v>
      </c>
      <c r="C285" s="3" t="s">
        <v>6</v>
      </c>
      <c r="D285" s="3" t="s">
        <v>39</v>
      </c>
      <c r="E285" s="3" t="s">
        <v>442</v>
      </c>
      <c r="F285" s="4">
        <v>105</v>
      </c>
      <c r="G285" s="14" t="s">
        <v>1271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>
      <c r="A286" s="3" t="s">
        <v>1124</v>
      </c>
      <c r="B286" s="10" t="str">
        <f>HYPERLINK("http://www.cl.ntu.edu.tw/people/bio.php?PID=28","張蓓蓓")</f>
        <v>張蓓蓓</v>
      </c>
      <c r="C286" s="3" t="s">
        <v>12</v>
      </c>
      <c r="D286" s="3" t="s">
        <v>39</v>
      </c>
      <c r="E286" s="3" t="s">
        <v>280</v>
      </c>
      <c r="F286" s="4" t="s">
        <v>386</v>
      </c>
      <c r="G286" s="14" t="s">
        <v>1271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>
      <c r="A287" s="3" t="s">
        <v>1124</v>
      </c>
      <c r="B287" s="10" t="str">
        <f>HYPERLINK("http://www.cl.ntu.edu.tw/people/bio.php?PID=46","曹淑娟")</f>
        <v>曹淑娟</v>
      </c>
      <c r="C287" s="3" t="s">
        <v>12</v>
      </c>
      <c r="D287" s="3" t="s">
        <v>39</v>
      </c>
      <c r="E287" s="3" t="s">
        <v>280</v>
      </c>
      <c r="F287" s="4" t="s">
        <v>281</v>
      </c>
      <c r="G287" s="14" t="s">
        <v>1271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>
      <c r="A288" s="3" t="s">
        <v>1124</v>
      </c>
      <c r="B288" s="10" t="str">
        <f>HYPERLINK("http://www.cl.ntu.edu.tw/people/bio.php?PID=37","方介")</f>
        <v>方介</v>
      </c>
      <c r="C288" s="3" t="s">
        <v>12</v>
      </c>
      <c r="D288" s="3" t="s">
        <v>39</v>
      </c>
      <c r="E288" s="3" t="s">
        <v>280</v>
      </c>
      <c r="F288" s="4">
        <v>100</v>
      </c>
      <c r="G288" s="14" t="s">
        <v>1271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>
      <c r="A289" s="3" t="s">
        <v>1124</v>
      </c>
      <c r="B289" s="10" t="str">
        <f>HYPERLINK("http://www.cl.ntu.edu.tw/people/bio.php?PID=66","丁亮")</f>
        <v>丁亮</v>
      </c>
      <c r="C289" s="3" t="s">
        <v>6</v>
      </c>
      <c r="D289" s="3" t="s">
        <v>39</v>
      </c>
      <c r="E289" s="3" t="s">
        <v>280</v>
      </c>
      <c r="F289" s="4">
        <v>101</v>
      </c>
      <c r="G289" s="14" t="s">
        <v>1271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>
      <c r="A290" s="3" t="s">
        <v>1124</v>
      </c>
      <c r="B290" s="10" t="str">
        <f>HYPERLINK("http://www.cl.ntu.edu.tw/people/bio.php?PID=167","史甄陶")</f>
        <v>史甄陶</v>
      </c>
      <c r="C290" s="3" t="s">
        <v>249</v>
      </c>
      <c r="D290" s="3" t="s">
        <v>39</v>
      </c>
      <c r="E290" s="3" t="s">
        <v>280</v>
      </c>
      <c r="F290" s="4">
        <v>103</v>
      </c>
      <c r="G290" s="14" t="s">
        <v>1271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>
      <c r="A291" s="3" t="s">
        <v>1124</v>
      </c>
      <c r="B291" s="10" t="str">
        <f>HYPERLINK("http://www.cl.ntu.edu.tw/people/bio.php?PID=55","歐麗娟")</f>
        <v>歐麗娟</v>
      </c>
      <c r="C291" s="3" t="s">
        <v>12</v>
      </c>
      <c r="D291" s="3" t="s">
        <v>39</v>
      </c>
      <c r="E291" s="3" t="s">
        <v>627</v>
      </c>
      <c r="F291" s="4">
        <v>100</v>
      </c>
      <c r="G291" s="14" t="s">
        <v>1271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>
      <c r="A292" s="3" t="s">
        <v>1124</v>
      </c>
      <c r="B292" s="10" t="str">
        <f>HYPERLINK("http://www.cl.ntu.edu.tw/people/bio.php?PID=71","高嘉謙")</f>
        <v>高嘉謙</v>
      </c>
      <c r="C292" s="3" t="s">
        <v>6</v>
      </c>
      <c r="D292" s="3" t="s">
        <v>39</v>
      </c>
      <c r="E292" s="3" t="s">
        <v>42</v>
      </c>
      <c r="F292" s="4" t="s">
        <v>402</v>
      </c>
      <c r="G292" s="14" t="s">
        <v>1271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>
      <c r="A293" s="3" t="s">
        <v>1124</v>
      </c>
      <c r="B293" s="10" t="s">
        <v>523</v>
      </c>
      <c r="C293" s="3" t="s">
        <v>12</v>
      </c>
      <c r="D293" s="3" t="s">
        <v>39</v>
      </c>
      <c r="E293" s="3" t="s">
        <v>42</v>
      </c>
      <c r="F293" s="4" t="s">
        <v>367</v>
      </c>
      <c r="G293" s="14" t="s">
        <v>1271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>
      <c r="A294" s="3" t="s">
        <v>1124</v>
      </c>
      <c r="B294" s="10" t="s">
        <v>708</v>
      </c>
      <c r="C294" s="3" t="s">
        <v>6</v>
      </c>
      <c r="D294" s="3" t="s">
        <v>39</v>
      </c>
      <c r="E294" s="3" t="s">
        <v>42</v>
      </c>
      <c r="F294" s="4" t="s">
        <v>363</v>
      </c>
      <c r="G294" s="14" t="s">
        <v>1271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>
      <c r="A295" s="3" t="s">
        <v>1124</v>
      </c>
      <c r="B295" s="10" t="s">
        <v>795</v>
      </c>
      <c r="C295" s="3" t="s">
        <v>12</v>
      </c>
      <c r="D295" s="3" t="s">
        <v>39</v>
      </c>
      <c r="E295" s="3" t="s">
        <v>42</v>
      </c>
      <c r="F295" s="4" t="s">
        <v>363</v>
      </c>
      <c r="G295" s="14" t="s">
        <v>1271</v>
      </c>
      <c r="H295" s="2"/>
      <c r="I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>
      <c r="A296" s="3" t="s">
        <v>1124</v>
      </c>
      <c r="B296" s="10" t="str">
        <f>HYPERLINK("http://www.cl.ntu.edu.tw/people/bio.php?PID=36","陳昭瑛")</f>
        <v>陳昭瑛</v>
      </c>
      <c r="C296" s="3" t="s">
        <v>12</v>
      </c>
      <c r="D296" s="3" t="s">
        <v>39</v>
      </c>
      <c r="E296" s="3" t="s">
        <v>42</v>
      </c>
      <c r="F296" s="4" t="s">
        <v>373</v>
      </c>
      <c r="G296" s="14" t="s">
        <v>1271</v>
      </c>
    </row>
    <row r="297" spans="1:28" ht="15.75" customHeight="1">
      <c r="A297" s="3" t="s">
        <v>1124</v>
      </c>
      <c r="B297" s="10" t="s">
        <v>519</v>
      </c>
      <c r="C297" s="3" t="s">
        <v>12</v>
      </c>
      <c r="D297" s="3" t="s">
        <v>39</v>
      </c>
      <c r="E297" s="3" t="s">
        <v>42</v>
      </c>
      <c r="F297" s="4" t="s">
        <v>251</v>
      </c>
      <c r="G297" s="14" t="s">
        <v>1271</v>
      </c>
    </row>
    <row r="298" spans="1:28" ht="15.75" customHeight="1">
      <c r="A298" s="3" t="s">
        <v>1124</v>
      </c>
      <c r="B298" s="10" t="s">
        <v>674</v>
      </c>
      <c r="C298" s="3" t="s">
        <v>6</v>
      </c>
      <c r="D298" s="3" t="s">
        <v>39</v>
      </c>
      <c r="E298" s="3" t="s">
        <v>42</v>
      </c>
      <c r="F298" s="4" t="s">
        <v>262</v>
      </c>
      <c r="G298" s="14" t="s">
        <v>1271</v>
      </c>
    </row>
    <row r="299" spans="1:28" ht="15.75" customHeight="1">
      <c r="A299" s="3" t="s">
        <v>1124</v>
      </c>
      <c r="B299" s="10" t="str">
        <f>HYPERLINK("http://www.cl.ntu.edu.tw/people/bio.php?PID=59","劉文清")</f>
        <v>劉文清</v>
      </c>
      <c r="C299" s="3" t="s">
        <v>12</v>
      </c>
      <c r="D299" s="3" t="s">
        <v>39</v>
      </c>
      <c r="E299" s="3" t="s">
        <v>42</v>
      </c>
      <c r="F299" s="4">
        <v>104</v>
      </c>
      <c r="G299" s="14" t="s">
        <v>1271</v>
      </c>
    </row>
    <row r="300" spans="1:28" ht="15.75" customHeight="1">
      <c r="A300" s="3" t="s">
        <v>1124</v>
      </c>
      <c r="B300" s="10" t="str">
        <f>HYPERLINK("http://www.cl.ntu.edu.tw/people/bio.php?PID=154","許暉林")</f>
        <v>許暉林</v>
      </c>
      <c r="C300" s="3" t="s">
        <v>6</v>
      </c>
      <c r="D300" s="3" t="s">
        <v>39</v>
      </c>
      <c r="E300" s="3" t="s">
        <v>42</v>
      </c>
      <c r="F300" s="4">
        <v>104</v>
      </c>
      <c r="G300" s="14" t="s">
        <v>1271</v>
      </c>
    </row>
    <row r="301" spans="1:28" ht="15.75" customHeight="1">
      <c r="A301" s="3" t="s">
        <v>1124</v>
      </c>
      <c r="B301" s="10" t="s">
        <v>439</v>
      </c>
      <c r="C301" s="3" t="s">
        <v>249</v>
      </c>
      <c r="D301" s="3" t="s">
        <v>39</v>
      </c>
      <c r="E301" s="3" t="s">
        <v>42</v>
      </c>
      <c r="F301" s="4">
        <v>105</v>
      </c>
      <c r="G301" s="14" t="s">
        <v>1271</v>
      </c>
    </row>
    <row r="302" spans="1:28" ht="15.75" customHeight="1">
      <c r="A302" s="3" t="s">
        <v>1124</v>
      </c>
      <c r="B302" s="10" t="s">
        <v>510</v>
      </c>
      <c r="C302" s="3" t="s">
        <v>12</v>
      </c>
      <c r="D302" s="3" t="s">
        <v>39</v>
      </c>
      <c r="E302" s="3" t="s">
        <v>42</v>
      </c>
      <c r="F302" s="4">
        <v>106</v>
      </c>
      <c r="G302" s="14" t="s">
        <v>1271</v>
      </c>
    </row>
    <row r="303" spans="1:28" ht="15.75" customHeight="1">
      <c r="A303" s="3" t="s">
        <v>1124</v>
      </c>
      <c r="B303" s="10" t="s">
        <v>625</v>
      </c>
      <c r="C303" s="3" t="s">
        <v>12</v>
      </c>
      <c r="D303" s="3" t="s">
        <v>39</v>
      </c>
      <c r="E303" s="3" t="s">
        <v>42</v>
      </c>
      <c r="F303" s="4">
        <v>106</v>
      </c>
      <c r="G303" s="14" t="s">
        <v>1271</v>
      </c>
    </row>
    <row r="304" spans="1:28" ht="15.75" customHeight="1">
      <c r="A304" s="3" t="s">
        <v>1124</v>
      </c>
      <c r="B304" s="10" t="s">
        <v>804</v>
      </c>
      <c r="C304" s="3" t="s">
        <v>12</v>
      </c>
      <c r="D304" s="3" t="s">
        <v>39</v>
      </c>
      <c r="E304" s="3" t="s">
        <v>42</v>
      </c>
      <c r="F304" s="4">
        <v>106</v>
      </c>
      <c r="G304" s="14" t="s">
        <v>1271</v>
      </c>
    </row>
    <row r="305" spans="1:7" ht="15.75" customHeight="1">
      <c r="A305" s="3" t="s">
        <v>1124</v>
      </c>
      <c r="B305" s="10" t="str">
        <f>HYPERLINK("http://www.cl.ntu.edu.tw/people/bio.php?PID=43","康韻梅")</f>
        <v>康韻梅</v>
      </c>
      <c r="C305" s="3" t="s">
        <v>12</v>
      </c>
      <c r="D305" s="3" t="s">
        <v>39</v>
      </c>
      <c r="E305" s="3" t="s">
        <v>33</v>
      </c>
      <c r="F305" s="4" t="s">
        <v>325</v>
      </c>
      <c r="G305" s="14" t="s">
        <v>1271</v>
      </c>
    </row>
    <row r="306" spans="1:7" ht="15.75" customHeight="1">
      <c r="A306" s="3" t="s">
        <v>1124</v>
      </c>
      <c r="B306" s="12" t="s">
        <v>665</v>
      </c>
      <c r="C306" s="3" t="s">
        <v>12</v>
      </c>
      <c r="D306" s="3" t="s">
        <v>39</v>
      </c>
      <c r="E306" s="3" t="s">
        <v>551</v>
      </c>
      <c r="F306" s="4" t="s">
        <v>240</v>
      </c>
      <c r="G306" s="14" t="s">
        <v>1271</v>
      </c>
    </row>
    <row r="307" spans="1:7" ht="15.75" customHeight="1">
      <c r="A307" s="3" t="s">
        <v>1124</v>
      </c>
      <c r="B307" s="10" t="str">
        <f>HYPERLINK("http://www.japan.ntu.edu.tw/ch/detail?page=7","朱秋而")</f>
        <v>朱秋而</v>
      </c>
      <c r="C307" s="3" t="s">
        <v>12</v>
      </c>
      <c r="D307" s="3" t="s">
        <v>39</v>
      </c>
      <c r="E307" s="3" t="s">
        <v>551</v>
      </c>
      <c r="F307" s="4" t="s">
        <v>240</v>
      </c>
      <c r="G307" s="14" t="s">
        <v>1271</v>
      </c>
    </row>
    <row r="308" spans="1:7" ht="15.75" customHeight="1">
      <c r="A308" s="3" t="s">
        <v>1124</v>
      </c>
      <c r="B308" s="10" t="str">
        <f>HYPERLINK("http://ah.ntu.edu.tw/web/Teacher!one.action?tid=1461","林慧君")</f>
        <v>林慧君</v>
      </c>
      <c r="C308" s="3" t="s">
        <v>12</v>
      </c>
      <c r="D308" s="3" t="s">
        <v>39</v>
      </c>
      <c r="E308" s="3" t="s">
        <v>551</v>
      </c>
      <c r="F308" s="4">
        <v>102</v>
      </c>
      <c r="G308" s="14" t="s">
        <v>1271</v>
      </c>
    </row>
    <row r="309" spans="1:7" ht="15.75" customHeight="1">
      <c r="A309" s="3" t="s">
        <v>1124</v>
      </c>
      <c r="B309" s="10" t="s">
        <v>470</v>
      </c>
      <c r="C309" s="3" t="s">
        <v>6</v>
      </c>
      <c r="D309" s="3" t="s">
        <v>39</v>
      </c>
      <c r="E309" s="3" t="s">
        <v>432</v>
      </c>
      <c r="F309" s="4" t="s">
        <v>291</v>
      </c>
      <c r="G309" s="14" t="s">
        <v>1271</v>
      </c>
    </row>
    <row r="310" spans="1:7" ht="15.75" customHeight="1">
      <c r="A310" s="3" t="s">
        <v>1124</v>
      </c>
      <c r="B310" s="10" t="s">
        <v>821</v>
      </c>
      <c r="C310" s="3" t="s">
        <v>22</v>
      </c>
      <c r="D310" s="3" t="s">
        <v>39</v>
      </c>
      <c r="E310" s="3" t="s">
        <v>206</v>
      </c>
      <c r="F310" s="4">
        <v>106</v>
      </c>
      <c r="G310" s="14" t="s">
        <v>1271</v>
      </c>
    </row>
    <row r="311" spans="1:7" ht="15.75" customHeight="1">
      <c r="A311" s="3" t="s">
        <v>1124</v>
      </c>
      <c r="B311" s="10" t="str">
        <f>HYPERLINK("http://www.forex.ntu.edu.tw/people/bio.php?PID=55","胥嘉陵")</f>
        <v>胥嘉陵</v>
      </c>
      <c r="C311" s="3" t="s">
        <v>12</v>
      </c>
      <c r="D311" s="3" t="s">
        <v>39</v>
      </c>
      <c r="E311" s="3" t="s">
        <v>239</v>
      </c>
      <c r="F311" s="4" t="s">
        <v>362</v>
      </c>
      <c r="G311" s="14" t="s">
        <v>1271</v>
      </c>
    </row>
    <row r="312" spans="1:7" ht="15.75" customHeight="1">
      <c r="A312" s="3" t="s">
        <v>1124</v>
      </c>
      <c r="B312" s="10" t="str">
        <f>HYPERLINK("http://www.forex.ntu.edu.tw/people/bio.php?PID=93","朱杰佑")</f>
        <v>朱杰佑</v>
      </c>
      <c r="C312" s="3" t="s">
        <v>22</v>
      </c>
      <c r="D312" s="3" t="s">
        <v>39</v>
      </c>
      <c r="E312" s="3" t="s">
        <v>239</v>
      </c>
      <c r="F312" s="4" t="s">
        <v>362</v>
      </c>
      <c r="G312" s="14" t="s">
        <v>1271</v>
      </c>
    </row>
    <row r="313" spans="1:7" ht="15.75" customHeight="1">
      <c r="A313" s="3" t="s">
        <v>1124</v>
      </c>
      <c r="B313" s="10" t="str">
        <f>HYPERLINK("http://ah.ntu.edu.tw/web/Teacher!one.action?tid=2719","翁家傑")</f>
        <v>翁家傑</v>
      </c>
      <c r="C313" s="3" t="s">
        <v>249</v>
      </c>
      <c r="D313" s="3" t="s">
        <v>39</v>
      </c>
      <c r="E313" s="3" t="s">
        <v>239</v>
      </c>
      <c r="F313" s="4" t="s">
        <v>414</v>
      </c>
      <c r="G313" s="14" t="s">
        <v>1271</v>
      </c>
    </row>
    <row r="314" spans="1:7" ht="15.75" customHeight="1">
      <c r="A314" s="3" t="s">
        <v>1124</v>
      </c>
      <c r="B314" s="12" t="s">
        <v>238</v>
      </c>
      <c r="C314" s="3" t="s">
        <v>74</v>
      </c>
      <c r="D314" s="3" t="s">
        <v>39</v>
      </c>
      <c r="E314" s="3" t="s">
        <v>239</v>
      </c>
      <c r="F314" s="4" t="s">
        <v>240</v>
      </c>
      <c r="G314" s="14" t="s">
        <v>1271</v>
      </c>
    </row>
    <row r="315" spans="1:7" ht="15.75" customHeight="1">
      <c r="A315" s="3" t="s">
        <v>1124</v>
      </c>
      <c r="B315" s="10" t="str">
        <f>HYPERLINK("http://www.forex.ntu.edu.tw/people/bio.php?PID=79","林湘漪")</f>
        <v>林湘漪</v>
      </c>
      <c r="C315" s="3" t="s">
        <v>249</v>
      </c>
      <c r="D315" s="3" t="s">
        <v>39</v>
      </c>
      <c r="E315" s="3" t="s">
        <v>239</v>
      </c>
      <c r="F315" s="4" t="s">
        <v>240</v>
      </c>
      <c r="G315" s="14" t="s">
        <v>1271</v>
      </c>
    </row>
    <row r="316" spans="1:7" ht="15.75" customHeight="1">
      <c r="A316" s="3" t="s">
        <v>1124</v>
      </c>
      <c r="B316" s="10" t="str">
        <f>HYPERLINK("http://www.forex.ntu.edu.tw/people/bio.php?PID=81","高瑟濡")</f>
        <v>高瑟濡</v>
      </c>
      <c r="C316" s="3" t="s">
        <v>6</v>
      </c>
      <c r="D316" s="3" t="s">
        <v>39</v>
      </c>
      <c r="E316" s="3" t="s">
        <v>239</v>
      </c>
      <c r="F316" s="4">
        <v>100</v>
      </c>
      <c r="G316" s="14" t="s">
        <v>1271</v>
      </c>
    </row>
    <row r="317" spans="1:7" ht="15.75" customHeight="1">
      <c r="A317" s="3" t="s">
        <v>1124</v>
      </c>
      <c r="B317" s="10" t="str">
        <f>HYPERLINK("http://www.forex.ntu.edu.tw/people/bio.php?PID=9785","鄺慧琪")</f>
        <v>鄺慧琪</v>
      </c>
      <c r="C317" s="3" t="s">
        <v>253</v>
      </c>
      <c r="D317" s="3" t="s">
        <v>39</v>
      </c>
      <c r="E317" s="3" t="s">
        <v>239</v>
      </c>
      <c r="F317" s="4">
        <v>103</v>
      </c>
      <c r="G317" s="14" t="s">
        <v>1271</v>
      </c>
    </row>
    <row r="318" spans="1:7" ht="15.75" customHeight="1">
      <c r="A318" s="3" t="s">
        <v>1124</v>
      </c>
      <c r="B318" s="10" t="s">
        <v>709</v>
      </c>
      <c r="C318" s="3" t="s">
        <v>391</v>
      </c>
      <c r="D318" s="3" t="s">
        <v>39</v>
      </c>
      <c r="E318" s="3" t="s">
        <v>40</v>
      </c>
      <c r="F318" s="4" t="s">
        <v>676</v>
      </c>
      <c r="G318" s="14" t="s">
        <v>1271</v>
      </c>
    </row>
    <row r="319" spans="1:7" ht="15.75" customHeight="1">
      <c r="A319" s="3" t="s">
        <v>1124</v>
      </c>
      <c r="B319" s="10" t="s">
        <v>653</v>
      </c>
      <c r="C319" s="3" t="s">
        <v>6</v>
      </c>
      <c r="D319" s="3" t="s">
        <v>39</v>
      </c>
      <c r="E319" s="3" t="s">
        <v>40</v>
      </c>
      <c r="F319" s="4" t="s">
        <v>444</v>
      </c>
      <c r="G319" s="14" t="s">
        <v>1271</v>
      </c>
    </row>
    <row r="320" spans="1:7" ht="15.75" customHeight="1">
      <c r="A320" s="3" t="s">
        <v>1124</v>
      </c>
      <c r="B320" s="10" t="s">
        <v>477</v>
      </c>
      <c r="C320" s="3" t="s">
        <v>12</v>
      </c>
      <c r="D320" s="3" t="s">
        <v>39</v>
      </c>
      <c r="E320" s="3" t="s">
        <v>40</v>
      </c>
      <c r="F320" s="4" t="s">
        <v>306</v>
      </c>
      <c r="G320" s="14" t="s">
        <v>1271</v>
      </c>
    </row>
    <row r="321" spans="1:7" ht="15.75" customHeight="1">
      <c r="A321" s="3" t="s">
        <v>1124</v>
      </c>
      <c r="B321" s="10" t="s">
        <v>792</v>
      </c>
      <c r="C321" s="3" t="s">
        <v>6</v>
      </c>
      <c r="D321" s="3" t="s">
        <v>39</v>
      </c>
      <c r="E321" s="3" t="s">
        <v>40</v>
      </c>
      <c r="F321" s="4" t="s">
        <v>437</v>
      </c>
      <c r="G321" s="14" t="s">
        <v>1271</v>
      </c>
    </row>
    <row r="322" spans="1:7" ht="15.75" customHeight="1">
      <c r="A322" s="3" t="s">
        <v>1124</v>
      </c>
      <c r="B322" s="10" t="s">
        <v>806</v>
      </c>
      <c r="C322" s="3" t="s">
        <v>253</v>
      </c>
      <c r="D322" s="3" t="s">
        <v>39</v>
      </c>
      <c r="E322" s="3" t="s">
        <v>40</v>
      </c>
      <c r="F322" s="4" t="s">
        <v>363</v>
      </c>
      <c r="G322" s="14" t="s">
        <v>1271</v>
      </c>
    </row>
    <row r="323" spans="1:7" ht="15.75" customHeight="1">
      <c r="A323" s="3" t="s">
        <v>1124</v>
      </c>
      <c r="B323" s="10" t="s">
        <v>683</v>
      </c>
      <c r="C323" s="3" t="s">
        <v>22</v>
      </c>
      <c r="D323" s="3" t="s">
        <v>39</v>
      </c>
      <c r="E323" s="3" t="s">
        <v>40</v>
      </c>
      <c r="F323" s="4" t="s">
        <v>370</v>
      </c>
      <c r="G323" s="14" t="s">
        <v>1271</v>
      </c>
    </row>
    <row r="324" spans="1:7" ht="15.75" customHeight="1">
      <c r="A324" s="3" t="s">
        <v>1124</v>
      </c>
      <c r="B324" s="10" t="str">
        <f>HYPERLINK("http://www.forex.ntu.edu.tw/people/bio.php?PID=2238","柏逸嘉")</f>
        <v>柏逸嘉</v>
      </c>
      <c r="C324" s="3" t="s">
        <v>12</v>
      </c>
      <c r="D324" s="3" t="s">
        <v>39</v>
      </c>
      <c r="E324" s="3" t="s">
        <v>40</v>
      </c>
      <c r="F324" s="4" t="s">
        <v>237</v>
      </c>
      <c r="G324" s="14" t="s">
        <v>1271</v>
      </c>
    </row>
    <row r="325" spans="1:7" ht="15.75" customHeight="1">
      <c r="A325" s="3" t="s">
        <v>1124</v>
      </c>
      <c r="B325" s="10" t="s">
        <v>600</v>
      </c>
      <c r="C325" s="3" t="s">
        <v>22</v>
      </c>
      <c r="D325" s="3" t="s">
        <v>39</v>
      </c>
      <c r="E325" s="3" t="s">
        <v>40</v>
      </c>
      <c r="F325" s="4" t="s">
        <v>304</v>
      </c>
      <c r="G325" s="14" t="s">
        <v>1271</v>
      </c>
    </row>
    <row r="326" spans="1:7" ht="15.75" customHeight="1">
      <c r="A326" s="3" t="s">
        <v>1124</v>
      </c>
      <c r="B326" s="10" t="str">
        <f>HYPERLINK("http://www.forex.ntu.edu.tw/people/bio.php?PID=10368","黃恆綜")</f>
        <v>黃恆綜</v>
      </c>
      <c r="C326" s="3" t="s">
        <v>6</v>
      </c>
      <c r="D326" s="3" t="s">
        <v>39</v>
      </c>
      <c r="E326" s="3" t="s">
        <v>40</v>
      </c>
      <c r="F326" s="4">
        <v>104</v>
      </c>
      <c r="G326" s="14" t="s">
        <v>1271</v>
      </c>
    </row>
    <row r="327" spans="1:7" ht="15.75" customHeight="1">
      <c r="A327" s="3" t="s">
        <v>1124</v>
      </c>
      <c r="B327" s="10" t="str">
        <f>HYPERLINK("http://www.forex.ntu.edu.tw/people/bio.php?PID=64#personal_writing","李紀舍")</f>
        <v>李紀舍</v>
      </c>
      <c r="C327" s="3" t="s">
        <v>6</v>
      </c>
      <c r="D327" s="3" t="s">
        <v>39</v>
      </c>
      <c r="E327" s="3" t="s">
        <v>40</v>
      </c>
      <c r="F327" s="4">
        <v>104</v>
      </c>
      <c r="G327" s="14" t="s">
        <v>1271</v>
      </c>
    </row>
    <row r="328" spans="1:7" ht="15.75" customHeight="1">
      <c r="A328" s="3" t="s">
        <v>1124</v>
      </c>
      <c r="B328" s="10" t="str">
        <f>HYPERLINK("http://ah.ntu.edu.tw/web/Teacher!one.action?tid=2703","齊東耿")</f>
        <v>齊東耿</v>
      </c>
      <c r="C328" s="3" t="s">
        <v>6</v>
      </c>
      <c r="D328" s="3" t="s">
        <v>39</v>
      </c>
      <c r="E328" s="3" t="s">
        <v>40</v>
      </c>
      <c r="F328" s="4">
        <v>104</v>
      </c>
      <c r="G328" s="14" t="s">
        <v>1271</v>
      </c>
    </row>
    <row r="329" spans="1:7" ht="15.75" customHeight="1">
      <c r="A329" s="3" t="s">
        <v>1124</v>
      </c>
      <c r="B329" s="10" t="str">
        <f>HYPERLINK("http://ah.ntu.edu.tw/web/Teacher!one.action?tid=2673","阮綺霞")</f>
        <v>阮綺霞</v>
      </c>
      <c r="C329" s="3" t="s">
        <v>6</v>
      </c>
      <c r="D329" s="3" t="s">
        <v>39</v>
      </c>
      <c r="E329" s="3" t="s">
        <v>40</v>
      </c>
      <c r="F329" s="4">
        <v>104</v>
      </c>
      <c r="G329" s="14" t="s">
        <v>1271</v>
      </c>
    </row>
    <row r="330" spans="1:7" ht="15.75" customHeight="1">
      <c r="A330" s="3" t="s">
        <v>1124</v>
      </c>
      <c r="B330" s="10" t="str">
        <f>HYPERLINK("http://ah.ntu.edu.tw/web/Teacher!one.action?tid=2688","謝艾米")</f>
        <v>謝艾米</v>
      </c>
      <c r="C330" s="3" t="s">
        <v>74</v>
      </c>
      <c r="D330" s="3" t="s">
        <v>39</v>
      </c>
      <c r="E330" s="3" t="s">
        <v>40</v>
      </c>
      <c r="F330" s="4">
        <v>104</v>
      </c>
      <c r="G330" s="14" t="s">
        <v>1271</v>
      </c>
    </row>
    <row r="331" spans="1:7" ht="15.75" customHeight="1">
      <c r="A331" s="3" t="s">
        <v>1124</v>
      </c>
      <c r="B331" s="10" t="str">
        <f>HYPERLINK("http://www.forex.ntu.edu.tw/people/bio.php?PID=54","沈曉茵")</f>
        <v>沈曉茵</v>
      </c>
      <c r="C331" s="3" t="s">
        <v>6</v>
      </c>
      <c r="D331" s="3" t="s">
        <v>39</v>
      </c>
      <c r="E331" s="3" t="s">
        <v>40</v>
      </c>
      <c r="F331" s="4">
        <v>105</v>
      </c>
      <c r="G331" s="14" t="s">
        <v>1271</v>
      </c>
    </row>
    <row r="332" spans="1:7" ht="15.75" customHeight="1">
      <c r="A332" s="3" t="s">
        <v>1124</v>
      </c>
      <c r="B332" s="10" t="s">
        <v>462</v>
      </c>
      <c r="C332" s="3" t="s">
        <v>249</v>
      </c>
      <c r="D332" s="3" t="s">
        <v>39</v>
      </c>
      <c r="E332" s="3" t="s">
        <v>40</v>
      </c>
      <c r="F332" s="4">
        <v>105</v>
      </c>
      <c r="G332" s="14" t="s">
        <v>1271</v>
      </c>
    </row>
    <row r="333" spans="1:7" ht="15.75" customHeight="1">
      <c r="A333" s="3" t="s">
        <v>1124</v>
      </c>
      <c r="B333" s="10" t="s">
        <v>587</v>
      </c>
      <c r="C333" s="3" t="s">
        <v>249</v>
      </c>
      <c r="D333" s="3" t="s">
        <v>39</v>
      </c>
      <c r="E333" s="3" t="s">
        <v>40</v>
      </c>
      <c r="F333" s="4">
        <v>105</v>
      </c>
      <c r="G333" s="14" t="s">
        <v>1271</v>
      </c>
    </row>
    <row r="334" spans="1:7" ht="15.75" customHeight="1">
      <c r="A334" s="3" t="s">
        <v>1124</v>
      </c>
      <c r="B334" s="10" t="str">
        <f>HYPERLINK("http://www.forex.ntu.edu.tw/people/bio.php?PID=2250","廖彥棻")</f>
        <v>廖彥棻</v>
      </c>
      <c r="C334" s="3" t="s">
        <v>249</v>
      </c>
      <c r="D334" s="3" t="s">
        <v>39</v>
      </c>
      <c r="E334" s="3" t="s">
        <v>543</v>
      </c>
      <c r="F334" s="4">
        <v>100</v>
      </c>
      <c r="G334" s="14" t="s">
        <v>1271</v>
      </c>
    </row>
    <row r="335" spans="1:7" ht="15.75" customHeight="1">
      <c r="A335" s="3" t="s">
        <v>1124</v>
      </c>
      <c r="B335" s="10" t="str">
        <f>HYPERLINK("http://www.forex.ntu.edu.tw/people/bio.php?PID=136","周昱翔")</f>
        <v>周昱翔</v>
      </c>
      <c r="C335" s="3" t="s">
        <v>837</v>
      </c>
      <c r="D335" s="3" t="s">
        <v>39</v>
      </c>
      <c r="E335" s="3" t="s">
        <v>1121</v>
      </c>
      <c r="F335" s="4">
        <v>100</v>
      </c>
      <c r="G335" s="14" t="s">
        <v>1271</v>
      </c>
    </row>
    <row r="336" spans="1:7" ht="15.75" customHeight="1">
      <c r="A336" s="3" t="s">
        <v>1124</v>
      </c>
      <c r="B336" s="10" t="str">
        <f>HYPERLINK("http://www.gim.ntu.edu.tw/new/03faculty/01.htm","沈冬")</f>
        <v>沈冬</v>
      </c>
      <c r="C336" s="3" t="s">
        <v>12</v>
      </c>
      <c r="D336" s="3" t="s">
        <v>39</v>
      </c>
      <c r="E336" s="3" t="s">
        <v>295</v>
      </c>
      <c r="F336" s="4">
        <v>103</v>
      </c>
      <c r="G336" s="14" t="s">
        <v>1271</v>
      </c>
    </row>
    <row r="337" spans="1:7" ht="15.75" customHeight="1">
      <c r="A337" s="3" t="s">
        <v>1124</v>
      </c>
      <c r="B337" s="10" t="str">
        <f>HYPERLINK("http://ah.ntu.edu.tw/web/Teacher!one.action?tid=2526","王育雯")</f>
        <v>王育雯</v>
      </c>
      <c r="C337" s="3" t="s">
        <v>6</v>
      </c>
      <c r="D337" s="3" t="s">
        <v>39</v>
      </c>
      <c r="E337" s="3" t="s">
        <v>694</v>
      </c>
      <c r="F337" s="4">
        <v>100</v>
      </c>
      <c r="G337" s="14" t="s">
        <v>1271</v>
      </c>
    </row>
    <row r="338" spans="1:7" ht="15.75" customHeight="1">
      <c r="A338" s="3" t="s">
        <v>1124</v>
      </c>
      <c r="B338" s="10" t="s">
        <v>757</v>
      </c>
      <c r="C338" s="3" t="s">
        <v>249</v>
      </c>
      <c r="D338" s="3" t="s">
        <v>39</v>
      </c>
      <c r="E338" s="3" t="s">
        <v>694</v>
      </c>
      <c r="F338" s="4">
        <v>102</v>
      </c>
      <c r="G338" s="14" t="s">
        <v>1271</v>
      </c>
    </row>
    <row r="339" spans="1:7" ht="15.75" customHeight="1">
      <c r="A339" s="3" t="s">
        <v>1124</v>
      </c>
      <c r="B339" s="10" t="str">
        <f>HYPERLINK("http://ah.ntu.edu.tw/web/Teacher!one.action?tid=2527&amp;depno=T1510","陳人彥")</f>
        <v>陳人彥</v>
      </c>
      <c r="C339" s="3" t="s">
        <v>6</v>
      </c>
      <c r="D339" s="3" t="s">
        <v>39</v>
      </c>
      <c r="E339" s="3" t="s">
        <v>343</v>
      </c>
      <c r="F339" s="4">
        <v>104</v>
      </c>
      <c r="G339" s="14" t="s">
        <v>1271</v>
      </c>
    </row>
    <row r="340" spans="1:7" ht="15.75" customHeight="1">
      <c r="A340" s="3" t="s">
        <v>1124</v>
      </c>
      <c r="B340" s="10" t="s">
        <v>642</v>
      </c>
      <c r="C340" s="3" t="s">
        <v>6</v>
      </c>
      <c r="D340" s="3" t="s">
        <v>39</v>
      </c>
      <c r="E340" s="3" t="s">
        <v>643</v>
      </c>
      <c r="F340" s="4">
        <v>106</v>
      </c>
      <c r="G340" s="14" t="s">
        <v>1271</v>
      </c>
    </row>
    <row r="341" spans="1:7" ht="15.75" customHeight="1">
      <c r="A341" s="3" t="s">
        <v>1124</v>
      </c>
      <c r="B341" s="10" t="s">
        <v>682</v>
      </c>
      <c r="C341" s="3" t="s">
        <v>6</v>
      </c>
      <c r="D341" s="3" t="s">
        <v>39</v>
      </c>
      <c r="E341" s="3" t="s">
        <v>274</v>
      </c>
      <c r="F341" s="4" t="s">
        <v>444</v>
      </c>
      <c r="G341" s="14" t="s">
        <v>1271</v>
      </c>
    </row>
    <row r="342" spans="1:7" ht="15.75" customHeight="1">
      <c r="A342" s="3" t="s">
        <v>1124</v>
      </c>
      <c r="B342" s="10" t="s">
        <v>569</v>
      </c>
      <c r="C342" s="3" t="s">
        <v>12</v>
      </c>
      <c r="D342" s="3" t="s">
        <v>39</v>
      </c>
      <c r="E342" s="3" t="s">
        <v>274</v>
      </c>
      <c r="F342" s="4" t="s">
        <v>304</v>
      </c>
      <c r="G342" s="14" t="s">
        <v>1271</v>
      </c>
    </row>
    <row r="343" spans="1:7" ht="15.75" customHeight="1">
      <c r="A343" s="3" t="s">
        <v>1124</v>
      </c>
      <c r="B343" s="10" t="str">
        <f>HYPERLINK("http://ah.ntu.edu.tw/web/Teacher!one.action?tid=1485&amp;depno=T1140","蔡耀明")</f>
        <v>蔡耀明</v>
      </c>
      <c r="C343" s="3" t="s">
        <v>6</v>
      </c>
      <c r="D343" s="3" t="s">
        <v>39</v>
      </c>
      <c r="E343" s="3" t="s">
        <v>274</v>
      </c>
      <c r="F343" s="4">
        <v>100</v>
      </c>
      <c r="G343" s="14" t="s">
        <v>1271</v>
      </c>
    </row>
    <row r="344" spans="1:7" ht="15.75" customHeight="1">
      <c r="A344" s="3" t="s">
        <v>1124</v>
      </c>
      <c r="B344" s="10" t="str">
        <f>HYPERLINK("http://ah.ntu.edu.tw/web/Teacher!one.action?tid=1484","楊植勝")</f>
        <v>楊植勝</v>
      </c>
      <c r="C344" s="3" t="s">
        <v>249</v>
      </c>
      <c r="D344" s="3" t="s">
        <v>39</v>
      </c>
      <c r="E344" s="3" t="s">
        <v>274</v>
      </c>
      <c r="F344" s="4">
        <v>100</v>
      </c>
      <c r="G344" s="14" t="s">
        <v>1271</v>
      </c>
    </row>
    <row r="345" spans="1:7" ht="15.75" customHeight="1">
      <c r="A345" s="3" t="s">
        <v>1124</v>
      </c>
      <c r="B345" s="10" t="str">
        <f>HYPERLINK("http://ah.ntu.edu.tw/web/Teacher!one.action?tid=1383&amp;depno=T1140","李賢中")</f>
        <v>李賢中</v>
      </c>
      <c r="C345" s="3" t="s">
        <v>12</v>
      </c>
      <c r="D345" s="3" t="s">
        <v>39</v>
      </c>
      <c r="E345" s="3" t="s">
        <v>274</v>
      </c>
      <c r="F345" s="4">
        <v>102</v>
      </c>
      <c r="G345" s="14" t="s">
        <v>1271</v>
      </c>
    </row>
    <row r="346" spans="1:7" ht="15.75" customHeight="1">
      <c r="A346" s="3" t="s">
        <v>1124</v>
      </c>
      <c r="B346" s="10" t="str">
        <f>HYPERLINK("http://ah.ntu.edu.tw/web/Teacher!one.action?tid=1476","徐學庸")</f>
        <v>徐學庸</v>
      </c>
      <c r="C346" s="3" t="s">
        <v>6</v>
      </c>
      <c r="D346" s="3" t="s">
        <v>39</v>
      </c>
      <c r="E346" s="3" t="s">
        <v>274</v>
      </c>
      <c r="F346" s="4">
        <v>104</v>
      </c>
      <c r="G346" s="14" t="s">
        <v>1271</v>
      </c>
    </row>
    <row r="347" spans="1:7" ht="15.75" customHeight="1">
      <c r="A347" s="3" t="s">
        <v>1124</v>
      </c>
      <c r="B347" s="10" t="s">
        <v>842</v>
      </c>
      <c r="C347" s="3" t="s">
        <v>22</v>
      </c>
      <c r="D347" s="3" t="s">
        <v>39</v>
      </c>
      <c r="E347" s="3" t="s">
        <v>843</v>
      </c>
      <c r="F347" s="4" t="s">
        <v>299</v>
      </c>
      <c r="G347" s="14" t="s">
        <v>1271</v>
      </c>
    </row>
    <row r="348" spans="1:7" ht="15.75" customHeight="1">
      <c r="A348" s="3" t="s">
        <v>1124</v>
      </c>
      <c r="B348" s="10" t="str">
        <f>HYPERLINK("https://www.lis.ntu.edu.tw/?page_id=1232","林奇秀")</f>
        <v>林奇秀</v>
      </c>
      <c r="C348" s="3" t="s">
        <v>6</v>
      </c>
      <c r="D348" s="3" t="s">
        <v>39</v>
      </c>
      <c r="E348" s="3" t="s">
        <v>573</v>
      </c>
      <c r="F348" s="4" t="s">
        <v>325</v>
      </c>
      <c r="G348" s="14" t="s">
        <v>1271</v>
      </c>
    </row>
    <row r="349" spans="1:7" ht="15.75" customHeight="1">
      <c r="A349" s="3" t="s">
        <v>1124</v>
      </c>
      <c r="B349" s="10" t="str">
        <f>HYPERLINK("https://www.lis.ntu.edu.tw/?page_id=1236","藍文欽")</f>
        <v>藍文欽</v>
      </c>
      <c r="C349" s="3" t="s">
        <v>249</v>
      </c>
      <c r="D349" s="3" t="s">
        <v>39</v>
      </c>
      <c r="E349" s="3" t="s">
        <v>504</v>
      </c>
      <c r="F349" s="4" t="s">
        <v>373</v>
      </c>
      <c r="G349" s="14" t="s">
        <v>1271</v>
      </c>
    </row>
    <row r="350" spans="1:7" ht="15.75" customHeight="1">
      <c r="A350" s="3" t="s">
        <v>1124</v>
      </c>
      <c r="B350" s="10" t="s">
        <v>756</v>
      </c>
      <c r="C350" s="3" t="s">
        <v>6</v>
      </c>
      <c r="D350" s="3" t="s">
        <v>39</v>
      </c>
      <c r="E350" s="3" t="s">
        <v>504</v>
      </c>
      <c r="F350" s="4" t="s">
        <v>262</v>
      </c>
      <c r="G350" s="14" t="s">
        <v>1271</v>
      </c>
    </row>
    <row r="351" spans="1:7" ht="15.75" customHeight="1">
      <c r="A351" s="3" t="s">
        <v>1124</v>
      </c>
      <c r="B351" s="10" t="s">
        <v>578</v>
      </c>
      <c r="C351" s="3" t="s">
        <v>6</v>
      </c>
      <c r="D351" s="3" t="s">
        <v>39</v>
      </c>
      <c r="E351" s="3" t="s">
        <v>504</v>
      </c>
      <c r="F351" s="4">
        <v>105</v>
      </c>
      <c r="G351" s="14" t="s">
        <v>1271</v>
      </c>
    </row>
    <row r="352" spans="1:7" ht="15.75" customHeight="1">
      <c r="A352" s="3" t="s">
        <v>1124</v>
      </c>
      <c r="B352" s="10" t="str">
        <f>HYPERLINK("https://www.lis.ntu.edu.tw/?page_id=847","吳明德")</f>
        <v>吳明德</v>
      </c>
      <c r="C352" s="3" t="s">
        <v>12</v>
      </c>
      <c r="D352" s="3" t="s">
        <v>39</v>
      </c>
      <c r="E352" s="3" t="s">
        <v>710</v>
      </c>
      <c r="F352" s="4" t="s">
        <v>240</v>
      </c>
      <c r="G352" s="14" t="s">
        <v>1271</v>
      </c>
    </row>
    <row r="353" spans="1:7" ht="15.75" customHeight="1">
      <c r="A353" s="3" t="s">
        <v>1124</v>
      </c>
      <c r="B353" s="10" t="str">
        <f>HYPERLINK("http://www.cl.ntu.edu.tw/people/bio.php?PID=29","楊秀芳")</f>
        <v>楊秀芳</v>
      </c>
      <c r="C353" s="3" t="s">
        <v>12</v>
      </c>
      <c r="D353" s="3" t="s">
        <v>39</v>
      </c>
      <c r="E353" s="3" t="s">
        <v>768</v>
      </c>
      <c r="F353" s="4">
        <v>102</v>
      </c>
      <c r="G353" s="14" t="s">
        <v>1271</v>
      </c>
    </row>
    <row r="354" spans="1:7" ht="15.75" customHeight="1">
      <c r="A354" s="3" t="s">
        <v>1124</v>
      </c>
      <c r="B354" s="10" t="str">
        <f>HYPERLINK("http://www.gitl.ntu.edu.tw/people/bio.php?PID=13","黃美娥")</f>
        <v>黃美娥</v>
      </c>
      <c r="C354" s="3" t="s">
        <v>12</v>
      </c>
      <c r="D354" s="3" t="s">
        <v>39</v>
      </c>
      <c r="E354" s="3" t="s">
        <v>457</v>
      </c>
      <c r="F354" s="4" t="s">
        <v>458</v>
      </c>
      <c r="G354" s="14" t="s">
        <v>1271</v>
      </c>
    </row>
    <row r="355" spans="1:7" ht="15.75" customHeight="1">
      <c r="A355" s="3" t="s">
        <v>1124</v>
      </c>
      <c r="B355" s="10" t="s">
        <v>660</v>
      </c>
      <c r="C355" s="3" t="s">
        <v>12</v>
      </c>
      <c r="D355" s="3" t="s">
        <v>39</v>
      </c>
      <c r="E355" s="3" t="s">
        <v>457</v>
      </c>
      <c r="F355" s="4" t="s">
        <v>341</v>
      </c>
      <c r="G355" s="14" t="s">
        <v>1271</v>
      </c>
    </row>
    <row r="356" spans="1:7" ht="15.75" customHeight="1">
      <c r="A356" s="3" t="s">
        <v>1124</v>
      </c>
      <c r="B356" s="10" t="str">
        <f>HYPERLINK("http://ah.ntu.edu.tw/web/Teacher!one.action?tid=2401","謝舒凱")</f>
        <v>謝舒凱</v>
      </c>
      <c r="C356" s="3" t="s">
        <v>6</v>
      </c>
      <c r="D356" s="3" t="s">
        <v>39</v>
      </c>
      <c r="E356" s="3" t="s">
        <v>397</v>
      </c>
      <c r="F356" s="4" t="s">
        <v>386</v>
      </c>
      <c r="G356" s="14" t="s">
        <v>1271</v>
      </c>
    </row>
    <row r="357" spans="1:7" ht="15.75" customHeight="1">
      <c r="A357" s="3" t="s">
        <v>1124</v>
      </c>
      <c r="B357" s="10" t="str">
        <f>HYPERLINK("http://ah.ntu.edu.tw/web/Teacher!one.action?tid=2399","馮怡蓁")</f>
        <v>馮怡蓁</v>
      </c>
      <c r="C357" s="3" t="s">
        <v>6</v>
      </c>
      <c r="D357" s="3" t="s">
        <v>39</v>
      </c>
      <c r="E357" s="3" t="s">
        <v>397</v>
      </c>
      <c r="F357" s="4">
        <v>100</v>
      </c>
      <c r="G357" s="14" t="s">
        <v>1271</v>
      </c>
    </row>
    <row r="358" spans="1:7" ht="15.75" customHeight="1">
      <c r="A358" s="3" t="s">
        <v>1124</v>
      </c>
      <c r="B358" s="10" t="str">
        <f>HYPERLINK("http://www.psy.ntu.edu.tw/index.php/members/faculty/joint-appointment-faculty/344-lee-chia-lin","李佳霖")</f>
        <v>李佳霖</v>
      </c>
      <c r="C358" s="3" t="s">
        <v>249</v>
      </c>
      <c r="D358" s="3" t="s">
        <v>39</v>
      </c>
      <c r="E358" s="3" t="s">
        <v>397</v>
      </c>
      <c r="F358" s="4">
        <v>103</v>
      </c>
      <c r="G358" s="14" t="s">
        <v>1271</v>
      </c>
    </row>
    <row r="359" spans="1:7" ht="15.75" customHeight="1">
      <c r="A359" s="3" t="s">
        <v>1124</v>
      </c>
      <c r="B359" s="10" t="str">
        <f>HYPERLINK("http://ah.ntu.edu.tw/web/Teacher!one.action?tid=3112","蘇以文")</f>
        <v>蘇以文</v>
      </c>
      <c r="C359" s="3" t="s">
        <v>12</v>
      </c>
      <c r="D359" s="3" t="s">
        <v>39</v>
      </c>
      <c r="E359" s="3" t="s">
        <v>397</v>
      </c>
      <c r="F359" s="4">
        <v>103</v>
      </c>
      <c r="G359" s="14" t="s">
        <v>1271</v>
      </c>
    </row>
    <row r="360" spans="1:7" ht="15.75" customHeight="1">
      <c r="A360" s="3" t="s">
        <v>1124</v>
      </c>
      <c r="B360" s="10" t="str">
        <f>HYPERLINK("http://ah.ntu.edu.tw/web/Teacher!one.action?tid=2396","宋麗梅")</f>
        <v>宋麗梅</v>
      </c>
      <c r="C360" s="3" t="s">
        <v>6</v>
      </c>
      <c r="D360" s="3" t="s">
        <v>39</v>
      </c>
      <c r="E360" s="3" t="s">
        <v>613</v>
      </c>
      <c r="F360" s="4" t="s">
        <v>575</v>
      </c>
      <c r="G360" s="14" t="s">
        <v>1271</v>
      </c>
    </row>
    <row r="361" spans="1:7" ht="15.75" customHeight="1">
      <c r="A361" s="3" t="s">
        <v>1124</v>
      </c>
      <c r="B361" s="10" t="s">
        <v>612</v>
      </c>
      <c r="C361" s="3" t="s">
        <v>22</v>
      </c>
      <c r="D361" s="3" t="s">
        <v>39</v>
      </c>
      <c r="E361" s="3" t="s">
        <v>613</v>
      </c>
      <c r="F361" s="4" t="s">
        <v>262</v>
      </c>
      <c r="G361" s="14" t="s">
        <v>1271</v>
      </c>
    </row>
    <row r="362" spans="1:7" ht="15.75" customHeight="1">
      <c r="A362" s="3" t="s">
        <v>1124</v>
      </c>
      <c r="B362" s="10" t="str">
        <f>HYPERLINK("http://140.112.142.79/teacher/user-p.asp?teacher=yfhua","花亦芬")</f>
        <v>花亦芬</v>
      </c>
      <c r="C362" s="3" t="s">
        <v>12</v>
      </c>
      <c r="D362" s="3" t="s">
        <v>39</v>
      </c>
      <c r="E362" s="3" t="s">
        <v>395</v>
      </c>
      <c r="F362" s="4" t="s">
        <v>240</v>
      </c>
      <c r="G362" s="14" t="s">
        <v>1271</v>
      </c>
    </row>
    <row r="363" spans="1:7" ht="15.75" customHeight="1">
      <c r="A363" s="3" t="s">
        <v>1124</v>
      </c>
      <c r="B363" s="10" t="str">
        <f>HYPERLINK("http://140.112.142.79/teacher/user-p.asp?teacher=chfang","方震華")</f>
        <v>方震華</v>
      </c>
      <c r="C363" s="3" t="s">
        <v>12</v>
      </c>
      <c r="D363" s="3" t="s">
        <v>39</v>
      </c>
      <c r="E363" s="3" t="s">
        <v>395</v>
      </c>
      <c r="F363" s="4">
        <v>103</v>
      </c>
      <c r="G363" s="14" t="s">
        <v>1271</v>
      </c>
    </row>
    <row r="364" spans="1:7" ht="15.75" customHeight="1">
      <c r="A364" s="3" t="s">
        <v>1124</v>
      </c>
      <c r="B364" s="10" t="str">
        <f>HYPERLINK("http://140.112.142.79/teacher/user-p.asp?teacher=wlli","李文良")</f>
        <v>李文良</v>
      </c>
      <c r="C364" s="3" t="s">
        <v>12</v>
      </c>
      <c r="D364" s="3" t="s">
        <v>39</v>
      </c>
      <c r="E364" s="3" t="s">
        <v>346</v>
      </c>
      <c r="F364" s="4" t="s">
        <v>502</v>
      </c>
      <c r="G364" s="14" t="s">
        <v>1271</v>
      </c>
    </row>
    <row r="365" spans="1:7" ht="15.75" customHeight="1">
      <c r="A365" s="3" t="s">
        <v>1124</v>
      </c>
      <c r="B365" s="10" t="s">
        <v>834</v>
      </c>
      <c r="C365" s="3" t="s">
        <v>12</v>
      </c>
      <c r="D365" s="3" t="s">
        <v>39</v>
      </c>
      <c r="E365" s="3" t="s">
        <v>303</v>
      </c>
      <c r="F365" s="4" t="s">
        <v>835</v>
      </c>
      <c r="G365" s="14" t="s">
        <v>1271</v>
      </c>
    </row>
    <row r="366" spans="1:7" ht="15.75" customHeight="1">
      <c r="A366" s="3" t="s">
        <v>1124</v>
      </c>
      <c r="B366" s="10" t="s">
        <v>752</v>
      </c>
      <c r="C366" s="3" t="s">
        <v>753</v>
      </c>
      <c r="D366" s="3" t="s">
        <v>39</v>
      </c>
      <c r="E366" s="3" t="s">
        <v>303</v>
      </c>
      <c r="F366" s="4" t="s">
        <v>291</v>
      </c>
      <c r="G366" s="14" t="s">
        <v>1271</v>
      </c>
    </row>
    <row r="367" spans="1:7" ht="15.75" customHeight="1">
      <c r="A367" s="3" t="s">
        <v>1124</v>
      </c>
      <c r="B367" s="10" t="str">
        <f>HYPERLINK("http://140.112.142.79/teacher/user-p.asp?teacher=joshuichen","陳弱水")</f>
        <v>陳弱水</v>
      </c>
      <c r="C367" s="3" t="s">
        <v>12</v>
      </c>
      <c r="D367" s="3" t="s">
        <v>39</v>
      </c>
      <c r="E367" s="3" t="s">
        <v>346</v>
      </c>
      <c r="F367" s="4" t="s">
        <v>347</v>
      </c>
      <c r="G367" s="14" t="s">
        <v>1271</v>
      </c>
    </row>
    <row r="368" spans="1:7" ht="15.75" customHeight="1">
      <c r="A368" s="3" t="s">
        <v>1124</v>
      </c>
      <c r="B368" s="10" t="str">
        <f>HYPERLINK("http://140.112.142.79/teacher/user-p.asp?teacher=lushihhao","呂世浩")</f>
        <v>呂世浩</v>
      </c>
      <c r="C368" s="3" t="s">
        <v>249</v>
      </c>
      <c r="D368" s="3" t="s">
        <v>39</v>
      </c>
      <c r="E368" s="3" t="s">
        <v>346</v>
      </c>
      <c r="F368" s="4" t="s">
        <v>451</v>
      </c>
      <c r="G368" s="14" t="s">
        <v>1271</v>
      </c>
    </row>
    <row r="369" spans="1:7" ht="15.75" customHeight="1">
      <c r="A369" s="3" t="s">
        <v>1124</v>
      </c>
      <c r="B369" s="10" t="s">
        <v>654</v>
      </c>
      <c r="C369" s="3" t="s">
        <v>22</v>
      </c>
      <c r="D369" s="3" t="s">
        <v>39</v>
      </c>
      <c r="E369" s="3" t="s">
        <v>303</v>
      </c>
      <c r="F369" s="4" t="s">
        <v>286</v>
      </c>
      <c r="G369" s="14" t="s">
        <v>1271</v>
      </c>
    </row>
    <row r="370" spans="1:7" ht="15.75" customHeight="1">
      <c r="A370" s="3" t="s">
        <v>1124</v>
      </c>
      <c r="B370" s="10" t="s">
        <v>862</v>
      </c>
      <c r="C370" s="3" t="s">
        <v>12</v>
      </c>
      <c r="D370" s="3" t="s">
        <v>39</v>
      </c>
      <c r="E370" s="3" t="s">
        <v>303</v>
      </c>
      <c r="F370" s="4" t="s">
        <v>304</v>
      </c>
      <c r="G370" s="14" t="s">
        <v>1271</v>
      </c>
    </row>
    <row r="371" spans="1:7" ht="15.75" customHeight="1">
      <c r="A371" s="3" t="s">
        <v>1124</v>
      </c>
      <c r="B371" s="10" t="str">
        <f>HYPERLINK("http://140.112.142.79/teacher/user-p.asp?teacher=shihchiehlo","羅士傑")</f>
        <v>羅士傑</v>
      </c>
      <c r="C371" s="3" t="s">
        <v>249</v>
      </c>
      <c r="D371" s="3" t="s">
        <v>39</v>
      </c>
      <c r="E371" s="3" t="s">
        <v>346</v>
      </c>
      <c r="F371" s="4">
        <v>104</v>
      </c>
      <c r="G371" s="14" t="s">
        <v>1271</v>
      </c>
    </row>
    <row r="372" spans="1:7" ht="15.75" customHeight="1">
      <c r="A372" s="3" t="s">
        <v>1124</v>
      </c>
      <c r="B372" s="10" t="str">
        <f>HYPERLINK("https://theatre.ntu.edu.tw/faculty/%E5%8A%89%E9%81%94%E5%80%AB","劉達倫")</f>
        <v>劉達倫</v>
      </c>
      <c r="C372" s="3" t="s">
        <v>74</v>
      </c>
      <c r="D372" s="3" t="s">
        <v>39</v>
      </c>
      <c r="E372" s="3" t="s">
        <v>592</v>
      </c>
      <c r="F372" s="4" t="s">
        <v>240</v>
      </c>
      <c r="G372" s="14" t="s">
        <v>1271</v>
      </c>
    </row>
    <row r="373" spans="1:7" ht="15.75" customHeight="1">
      <c r="A373" s="3" t="s">
        <v>1124</v>
      </c>
      <c r="B373" s="10" t="str">
        <f>HYPERLINK("https://theatre.ntu.edu.tw/faculty/%E7%8E%8B%E6%80%A1%E7%BE%8E","王怡美")</f>
        <v>王怡美</v>
      </c>
      <c r="C373" s="3" t="s">
        <v>12</v>
      </c>
      <c r="D373" s="3" t="s">
        <v>39</v>
      </c>
      <c r="E373" s="3" t="s">
        <v>592</v>
      </c>
      <c r="F373" s="4">
        <v>100</v>
      </c>
      <c r="G373" s="14" t="s">
        <v>1271</v>
      </c>
    </row>
    <row r="374" spans="1:7" ht="15.75" customHeight="1">
      <c r="A374" s="3" t="s">
        <v>1124</v>
      </c>
      <c r="B374" s="10" t="str">
        <f>HYPERLINK("http://theatre.ntu.edu.tw/downloads/teacher/personal/gwen.html","姚坤君")</f>
        <v>姚坤君</v>
      </c>
      <c r="C374" s="3" t="s">
        <v>6</v>
      </c>
      <c r="D374" s="3" t="s">
        <v>39</v>
      </c>
      <c r="E374" s="3" t="s">
        <v>589</v>
      </c>
      <c r="F374" s="4" t="s">
        <v>324</v>
      </c>
      <c r="G374" s="14" t="s">
        <v>1271</v>
      </c>
    </row>
    <row r="375" spans="1:7" ht="15.75" customHeight="1">
      <c r="A375" s="3" t="s">
        <v>1124</v>
      </c>
      <c r="B375" s="10" t="str">
        <f>HYPERLINK("https://theatre.ntu.edu.tw/faculty/%E7%8E%8B%E5%AE%89%E7%A5%88","王安祈")</f>
        <v>王安祈</v>
      </c>
      <c r="C375" s="3" t="s">
        <v>12</v>
      </c>
      <c r="D375" s="3" t="s">
        <v>39</v>
      </c>
      <c r="E375" s="3" t="s">
        <v>589</v>
      </c>
      <c r="F375" s="4" t="s">
        <v>354</v>
      </c>
      <c r="G375" s="14" t="s">
        <v>1271</v>
      </c>
    </row>
    <row r="376" spans="1:7" ht="15.75" customHeight="1">
      <c r="A376" s="3" t="s">
        <v>1124</v>
      </c>
      <c r="B376" s="10" t="s">
        <v>588</v>
      </c>
      <c r="C376" s="3" t="s">
        <v>6</v>
      </c>
      <c r="D376" s="3" t="s">
        <v>39</v>
      </c>
      <c r="E376" s="3" t="s">
        <v>589</v>
      </c>
      <c r="F376" s="4" t="s">
        <v>262</v>
      </c>
      <c r="G376" s="14" t="s">
        <v>1271</v>
      </c>
    </row>
    <row r="377" spans="1:7" ht="15.75" customHeight="1">
      <c r="A377" s="3" t="s">
        <v>1124</v>
      </c>
      <c r="B377" s="10" t="s">
        <v>390</v>
      </c>
      <c r="C377" s="3" t="s">
        <v>391</v>
      </c>
      <c r="D377" s="3" t="s">
        <v>39</v>
      </c>
      <c r="E377" s="3" t="s">
        <v>392</v>
      </c>
      <c r="F377" s="4" t="s">
        <v>304</v>
      </c>
      <c r="G377" s="14" t="s">
        <v>1271</v>
      </c>
    </row>
    <row r="378" spans="1:7" ht="15.75" customHeight="1">
      <c r="A378" s="3" t="s">
        <v>1124</v>
      </c>
      <c r="B378" s="10" t="str">
        <f>HYPERLINK("http://ah.ntu.edu.tw/web/Teacher!one.action?tid=2300","石岱崙")</f>
        <v>石岱崙</v>
      </c>
      <c r="C378" s="3" t="s">
        <v>6</v>
      </c>
      <c r="D378" s="3" t="s">
        <v>39</v>
      </c>
      <c r="E378" s="3" t="s">
        <v>652</v>
      </c>
      <c r="F378" s="4">
        <v>103</v>
      </c>
      <c r="G378" s="14" t="s">
        <v>1271</v>
      </c>
    </row>
    <row r="379" spans="1:7" ht="15.75" customHeight="1">
      <c r="A379" s="3" t="s">
        <v>1124</v>
      </c>
      <c r="B379" s="10" t="str">
        <f>HYPERLINK("http://homepage.ntu.edu.tw/~artcy/03_1_t02.html","施靜菲")</f>
        <v>施靜菲</v>
      </c>
      <c r="C379" s="3" t="s">
        <v>12</v>
      </c>
      <c r="D379" s="3" t="s">
        <v>39</v>
      </c>
      <c r="E379" s="3" t="s">
        <v>300</v>
      </c>
      <c r="F379" s="4" t="s">
        <v>598</v>
      </c>
      <c r="G379" s="14" t="s">
        <v>1271</v>
      </c>
    </row>
    <row r="380" spans="1:7" ht="15.75" customHeight="1">
      <c r="A380" s="3" t="s">
        <v>1124</v>
      </c>
      <c r="B380" s="10" t="s">
        <v>607</v>
      </c>
      <c r="C380" s="3" t="s">
        <v>6</v>
      </c>
      <c r="D380" s="3" t="s">
        <v>39</v>
      </c>
      <c r="E380" s="3" t="s">
        <v>300</v>
      </c>
      <c r="F380" s="4" t="s">
        <v>509</v>
      </c>
      <c r="G380" s="14" t="s">
        <v>1271</v>
      </c>
    </row>
    <row r="381" spans="1:7" ht="15.75" customHeight="1">
      <c r="A381" s="3" t="s">
        <v>1124</v>
      </c>
      <c r="B381" s="10" t="str">
        <f>HYPERLINK("http://homepage.ntu.edu.tw/~artcy/03_1_t07.html","謝明良")</f>
        <v>謝明良</v>
      </c>
      <c r="C381" s="3" t="s">
        <v>12</v>
      </c>
      <c r="D381" s="3" t="s">
        <v>39</v>
      </c>
      <c r="E381" s="3" t="s">
        <v>300</v>
      </c>
      <c r="F381" s="4" t="s">
        <v>354</v>
      </c>
      <c r="G381" s="14" t="s">
        <v>1271</v>
      </c>
    </row>
    <row r="382" spans="1:7" ht="15.75" customHeight="1">
      <c r="A382" s="3" t="s">
        <v>1124</v>
      </c>
      <c r="B382" s="10" t="str">
        <f>HYPERLINK("http://homepage.ntu.edu.tw/~artcy/03_1_t05.html","陳葆真")</f>
        <v>陳葆真</v>
      </c>
      <c r="C382" s="3" t="s">
        <v>12</v>
      </c>
      <c r="D382" s="3" t="s">
        <v>39</v>
      </c>
      <c r="E382" s="3" t="s">
        <v>300</v>
      </c>
      <c r="F382" s="4">
        <v>105</v>
      </c>
      <c r="G382" s="14" t="s">
        <v>1271</v>
      </c>
    </row>
    <row r="383" spans="1:7" ht="15.75" customHeight="1">
      <c r="A383" s="3" t="s">
        <v>1124</v>
      </c>
      <c r="B383" s="10" t="s">
        <v>605</v>
      </c>
      <c r="C383" s="3" t="s">
        <v>6</v>
      </c>
      <c r="D383" s="3" t="s">
        <v>606</v>
      </c>
      <c r="E383" s="3" t="s">
        <v>42</v>
      </c>
      <c r="F383" s="4" t="s">
        <v>387</v>
      </c>
      <c r="G383" s="14" t="s">
        <v>1271</v>
      </c>
    </row>
    <row r="384" spans="1:7" ht="15.75" customHeight="1">
      <c r="A384" s="3" t="s">
        <v>1124</v>
      </c>
      <c r="B384" s="10" t="str">
        <f>HYPERLINK("http://www.bst.ntu.edu.tw/zh_tw/Facultystaff/%E5%BC%B5-%E9%BA%97%E5%86%A0-48581752","張麗冠")</f>
        <v>張麗冠</v>
      </c>
      <c r="C384" s="3" t="s">
        <v>12</v>
      </c>
      <c r="D384" s="3" t="s">
        <v>1100</v>
      </c>
      <c r="E384" s="3" t="s">
        <v>1101</v>
      </c>
      <c r="F384" s="4" t="s">
        <v>240</v>
      </c>
      <c r="G384" s="14" t="s">
        <v>1271</v>
      </c>
    </row>
    <row r="385" spans="1:7" ht="15.75" customHeight="1">
      <c r="A385" s="3" t="s">
        <v>1124</v>
      </c>
      <c r="B385" s="10" t="str">
        <f>HYPERLINK("http://cell.lifescience.ntu.edu.tw/faculty/ch.htm","周子賓")</f>
        <v>周子賓</v>
      </c>
      <c r="C385" s="3" t="s">
        <v>12</v>
      </c>
      <c r="D385" s="3" t="s">
        <v>90</v>
      </c>
      <c r="E385" s="3" t="s">
        <v>388</v>
      </c>
      <c r="F385" s="4" t="s">
        <v>476</v>
      </c>
      <c r="G385" s="14" t="s">
        <v>1271</v>
      </c>
    </row>
    <row r="386" spans="1:7" ht="15.75" customHeight="1">
      <c r="A386" s="3" t="s">
        <v>1124</v>
      </c>
      <c r="B386" s="10" t="str">
        <f>HYPERLINK("http://cell.lifescience.ntu.edu.tw/faculty/tung_ks.htm","董桂書")</f>
        <v>董桂書</v>
      </c>
      <c r="C386" s="3" t="s">
        <v>6</v>
      </c>
      <c r="D386" s="3" t="s">
        <v>90</v>
      </c>
      <c r="E386" s="3" t="s">
        <v>388</v>
      </c>
      <c r="F386" s="4" t="s">
        <v>281</v>
      </c>
      <c r="G386" s="14" t="s">
        <v>1271</v>
      </c>
    </row>
    <row r="387" spans="1:7" ht="15.75" customHeight="1">
      <c r="A387" s="3" t="s">
        <v>1124</v>
      </c>
      <c r="B387" s="10" t="s">
        <v>696</v>
      </c>
      <c r="C387" s="3" t="s">
        <v>6</v>
      </c>
      <c r="D387" s="3" t="s">
        <v>90</v>
      </c>
      <c r="E387" s="3" t="s">
        <v>388</v>
      </c>
      <c r="F387" s="4" t="s">
        <v>262</v>
      </c>
      <c r="G387" s="14" t="s">
        <v>1271</v>
      </c>
    </row>
    <row r="388" spans="1:7" ht="15.75" customHeight="1">
      <c r="A388" s="3" t="s">
        <v>1124</v>
      </c>
      <c r="B388" s="10" t="str">
        <f>HYPERLINK("http://cell.lifescience.ntu.edu.tw/faculty/wen.htm","溫進德")</f>
        <v>溫進德</v>
      </c>
      <c r="C388" s="3" t="s">
        <v>6</v>
      </c>
      <c r="D388" s="3" t="s">
        <v>90</v>
      </c>
      <c r="E388" s="3" t="s">
        <v>388</v>
      </c>
      <c r="F388" s="4">
        <v>104</v>
      </c>
      <c r="G388" s="14" t="s">
        <v>1271</v>
      </c>
    </row>
    <row r="389" spans="1:7" ht="15.75" customHeight="1">
      <c r="A389" s="3" t="s">
        <v>1124</v>
      </c>
      <c r="B389" s="10" t="s">
        <v>544</v>
      </c>
      <c r="C389" s="3" t="s">
        <v>6</v>
      </c>
      <c r="D389" s="3" t="s">
        <v>90</v>
      </c>
      <c r="E389" s="3" t="s">
        <v>545</v>
      </c>
      <c r="F389" s="4" t="s">
        <v>542</v>
      </c>
      <c r="G389" s="14" t="s">
        <v>1271</v>
      </c>
    </row>
    <row r="390" spans="1:7" ht="15.75" customHeight="1">
      <c r="A390" s="3" t="s">
        <v>1124</v>
      </c>
      <c r="B390" s="10" t="s">
        <v>553</v>
      </c>
      <c r="C390" s="3" t="s">
        <v>6</v>
      </c>
      <c r="D390" s="3" t="s">
        <v>90</v>
      </c>
      <c r="E390" s="3" t="s">
        <v>545</v>
      </c>
      <c r="F390" s="4" t="s">
        <v>353</v>
      </c>
      <c r="G390" s="14" t="s">
        <v>1271</v>
      </c>
    </row>
    <row r="391" spans="1:7" ht="15.75" customHeight="1">
      <c r="A391" s="3" t="s">
        <v>1124</v>
      </c>
      <c r="B391" s="10" t="s">
        <v>802</v>
      </c>
      <c r="C391" s="3" t="s">
        <v>12</v>
      </c>
      <c r="D391" s="3" t="s">
        <v>90</v>
      </c>
      <c r="E391" s="3" t="s">
        <v>545</v>
      </c>
      <c r="F391" s="4" t="s">
        <v>262</v>
      </c>
      <c r="G391" s="14" t="s">
        <v>1271</v>
      </c>
    </row>
    <row r="392" spans="1:7" ht="15.75" customHeight="1">
      <c r="A392" s="3" t="s">
        <v>1124</v>
      </c>
      <c r="B392" s="10" t="str">
        <f>HYPERLINK("http://www.bst.ntu.edu.tw/zh_tw/Facultystaff/Full_time/%E6%A5%8A-%E5%95%9F%E4%BC%B8-22666200","楊啟伸")</f>
        <v>楊啟伸</v>
      </c>
      <c r="C392" s="3" t="s">
        <v>6</v>
      </c>
      <c r="D392" s="3" t="s">
        <v>90</v>
      </c>
      <c r="E392" s="3" t="s">
        <v>323</v>
      </c>
      <c r="F392" s="4" t="s">
        <v>418</v>
      </c>
      <c r="G392" s="14" t="s">
        <v>1271</v>
      </c>
    </row>
    <row r="393" spans="1:7" ht="15.75" customHeight="1">
      <c r="A393" s="3" t="s">
        <v>1124</v>
      </c>
      <c r="B393" s="10" t="str">
        <f>HYPERLINK("http://www.bst.ntu.edu.tw/zh_tw/Facultystaff/%E9%99%B3-%E9%80%B2%E5%BA%AD-99897846","陳進庭")</f>
        <v>陳進庭</v>
      </c>
      <c r="C393" s="3" t="s">
        <v>12</v>
      </c>
      <c r="D393" s="3" t="s">
        <v>90</v>
      </c>
      <c r="E393" s="3" t="s">
        <v>323</v>
      </c>
      <c r="F393" s="4" t="s">
        <v>324</v>
      </c>
      <c r="G393" s="14" t="s">
        <v>1271</v>
      </c>
    </row>
    <row r="394" spans="1:7" ht="15.75" customHeight="1">
      <c r="A394" s="3" t="s">
        <v>1124</v>
      </c>
      <c r="B394" s="10" t="str">
        <f>HYPERLINK("http://www.bst.ntu.edu.tw/zh_tw/Facultystaff/%E6%9E%97-%E7%92%A7%E9%B3%B3-12241872","林璧鳳")</f>
        <v>林璧鳳</v>
      </c>
      <c r="C394" s="3" t="s">
        <v>12</v>
      </c>
      <c r="D394" s="3" t="s">
        <v>90</v>
      </c>
      <c r="E394" s="3" t="s">
        <v>323</v>
      </c>
      <c r="F394" s="4">
        <v>100</v>
      </c>
      <c r="G394" s="14" t="s">
        <v>1271</v>
      </c>
    </row>
    <row r="395" spans="1:7" ht="15.75" customHeight="1">
      <c r="A395" s="3" t="s">
        <v>1124</v>
      </c>
      <c r="B395" s="10" t="str">
        <f>HYPERLINK("http://www.bst.ntu.edu.tw/zh_tw/Facultystaff/%E7%8E%8B-%E6%84%9B%E7%8E%89-23061699","王愛玉")</f>
        <v>王愛玉</v>
      </c>
      <c r="C395" s="3" t="s">
        <v>12</v>
      </c>
      <c r="D395" s="3" t="s">
        <v>90</v>
      </c>
      <c r="E395" s="3" t="s">
        <v>323</v>
      </c>
      <c r="F395" s="4">
        <v>100</v>
      </c>
      <c r="G395" s="14" t="s">
        <v>1271</v>
      </c>
    </row>
    <row r="396" spans="1:7" ht="15.75" customHeight="1">
      <c r="A396" s="3" t="s">
        <v>1124</v>
      </c>
      <c r="B396" s="10" t="str">
        <f>HYPERLINK("http://www.bst.ntu.edu.tw/zh_tw/Facultystaff/%E6%A2%81-%E5%9C%8B%E6%B7%A6-70135336","梁國淦")</f>
        <v>梁國淦</v>
      </c>
      <c r="C396" s="3" t="s">
        <v>6</v>
      </c>
      <c r="D396" s="3" t="s">
        <v>90</v>
      </c>
      <c r="E396" s="3" t="s">
        <v>323</v>
      </c>
      <c r="F396" s="4">
        <v>104</v>
      </c>
      <c r="G396" s="14" t="s">
        <v>1271</v>
      </c>
    </row>
    <row r="397" spans="1:7" ht="15.75" customHeight="1">
      <c r="A397" s="3" t="s">
        <v>1124</v>
      </c>
      <c r="B397" s="10" t="str">
        <f>HYPERLINK("http://homepage.ntu.edu.tw/~ibs/index03/teacher/YU.LUNG_CHIH/YU.LUNG_CHIH.html","余榮熾")</f>
        <v>余榮熾</v>
      </c>
      <c r="C397" s="3" t="s">
        <v>12</v>
      </c>
      <c r="D397" s="3" t="s">
        <v>90</v>
      </c>
      <c r="E397" s="3" t="s">
        <v>778</v>
      </c>
      <c r="F397" s="4" t="s">
        <v>240</v>
      </c>
      <c r="G397" s="14" t="s">
        <v>1271</v>
      </c>
    </row>
    <row r="398" spans="1:7" ht="15.75" customHeight="1">
      <c r="A398" s="3" t="s">
        <v>1124</v>
      </c>
      <c r="B398" s="10" t="s">
        <v>722</v>
      </c>
      <c r="C398" s="3" t="s">
        <v>249</v>
      </c>
      <c r="D398" s="3" t="s">
        <v>90</v>
      </c>
      <c r="E398" s="3" t="s">
        <v>411</v>
      </c>
      <c r="F398" s="4" t="s">
        <v>246</v>
      </c>
      <c r="G398" s="14" t="s">
        <v>1271</v>
      </c>
    </row>
    <row r="399" spans="1:7" ht="15.75" customHeight="1">
      <c r="A399" s="3" t="s">
        <v>1124</v>
      </c>
      <c r="B399" s="10" t="str">
        <f>HYPERLINK("http://homepage.ntu.edu.tw/~ibs/index03/teacher/H.Y._Chi/H.Y._Chi.html","冀宏源")</f>
        <v>冀宏源</v>
      </c>
      <c r="C399" s="3" t="s">
        <v>6</v>
      </c>
      <c r="D399" s="3" t="s">
        <v>90</v>
      </c>
      <c r="E399" s="3" t="s">
        <v>411</v>
      </c>
      <c r="F399" s="4" t="s">
        <v>386</v>
      </c>
      <c r="G399" s="14" t="s">
        <v>1271</v>
      </c>
    </row>
    <row r="400" spans="1:7" ht="15.75" customHeight="1">
      <c r="A400" s="3" t="s">
        <v>1124</v>
      </c>
      <c r="B400" s="10" t="str">
        <f>HYPERLINK("http://homepage.ntu.edu.tw/~ibs/index03/teacher/Y.S._Kuan/Y.S._Kuan.html","管永恕")</f>
        <v>管永恕</v>
      </c>
      <c r="C400" s="3" t="s">
        <v>249</v>
      </c>
      <c r="D400" s="3" t="s">
        <v>90</v>
      </c>
      <c r="E400" s="3" t="s">
        <v>411</v>
      </c>
      <c r="F400" s="4">
        <v>104</v>
      </c>
      <c r="G400" s="14" t="s">
        <v>1271</v>
      </c>
    </row>
    <row r="401" spans="1:7" ht="15.75" customHeight="1">
      <c r="A401" s="3" t="s">
        <v>1124</v>
      </c>
      <c r="B401" s="10" t="str">
        <f>HYPERLINK("http://ibs.ntu.edu.tw/about/staffDetail/63","孟子青")</f>
        <v>孟子青</v>
      </c>
      <c r="C401" s="3" t="s">
        <v>12</v>
      </c>
      <c r="D401" s="3" t="s">
        <v>90</v>
      </c>
      <c r="E401" s="3" t="s">
        <v>411</v>
      </c>
      <c r="F401" s="4">
        <v>105</v>
      </c>
      <c r="G401" s="14" t="s">
        <v>1271</v>
      </c>
    </row>
    <row r="402" spans="1:7" ht="15.75" customHeight="1">
      <c r="A402" s="3" t="s">
        <v>1124</v>
      </c>
      <c r="B402" s="10" t="str">
        <f>HYPERLINK("http://www.lifescience.ntu.edu.tw/2016/faculty_YuTehLin.html","林雨德")</f>
        <v>林雨德</v>
      </c>
      <c r="C402" s="3" t="s">
        <v>6</v>
      </c>
      <c r="D402" s="3" t="s">
        <v>90</v>
      </c>
      <c r="E402" s="3" t="s">
        <v>1120</v>
      </c>
      <c r="F402" s="4" t="s">
        <v>240</v>
      </c>
      <c r="G402" s="14" t="s">
        <v>1271</v>
      </c>
    </row>
    <row r="403" spans="1:7" ht="15.75" customHeight="1">
      <c r="A403" s="3" t="s">
        <v>1124</v>
      </c>
      <c r="B403" s="10" t="s">
        <v>704</v>
      </c>
      <c r="C403" s="3" t="s">
        <v>74</v>
      </c>
      <c r="D403" s="3" t="s">
        <v>90</v>
      </c>
      <c r="E403" s="3" t="s">
        <v>265</v>
      </c>
      <c r="F403" s="4" t="s">
        <v>291</v>
      </c>
      <c r="G403" s="14" t="s">
        <v>1271</v>
      </c>
    </row>
    <row r="404" spans="1:7" ht="15.75" customHeight="1">
      <c r="A404" s="3" t="s">
        <v>1124</v>
      </c>
      <c r="B404" s="10" t="str">
        <f>HYPERLINK("http://ecology.lifescience.ntu.edu.tw/faculty/wang_cn.htm","王俊能")</f>
        <v>王俊能</v>
      </c>
      <c r="C404" s="3" t="s">
        <v>6</v>
      </c>
      <c r="D404" s="3" t="s">
        <v>90</v>
      </c>
      <c r="E404" s="3" t="s">
        <v>265</v>
      </c>
      <c r="F404" s="4" t="s">
        <v>402</v>
      </c>
      <c r="G404" s="14" t="s">
        <v>1271</v>
      </c>
    </row>
    <row r="405" spans="1:7" ht="15.75" customHeight="1">
      <c r="A405" s="3" t="s">
        <v>1124</v>
      </c>
      <c r="B405" s="10" t="s">
        <v>511</v>
      </c>
      <c r="C405" s="3" t="s">
        <v>74</v>
      </c>
      <c r="D405" s="3" t="s">
        <v>90</v>
      </c>
      <c r="E405" s="3" t="s">
        <v>265</v>
      </c>
      <c r="F405" s="4" t="s">
        <v>370</v>
      </c>
      <c r="G405" s="14" t="s">
        <v>1271</v>
      </c>
    </row>
    <row r="406" spans="1:7" ht="15.75" customHeight="1">
      <c r="A406" s="3" t="s">
        <v>1124</v>
      </c>
      <c r="B406" s="10" t="s">
        <v>873</v>
      </c>
      <c r="C406" s="3" t="s">
        <v>6</v>
      </c>
      <c r="D406" s="3" t="s">
        <v>90</v>
      </c>
      <c r="E406" s="3" t="s">
        <v>265</v>
      </c>
      <c r="F406" s="4" t="s">
        <v>246</v>
      </c>
      <c r="G406" s="14" t="s">
        <v>1271</v>
      </c>
    </row>
    <row r="407" spans="1:7" ht="15.75" customHeight="1">
      <c r="A407" s="3" t="s">
        <v>1124</v>
      </c>
      <c r="B407" s="10" t="s">
        <v>882</v>
      </c>
      <c r="C407" s="3" t="s">
        <v>6</v>
      </c>
      <c r="D407" s="3" t="s">
        <v>90</v>
      </c>
      <c r="E407" s="3" t="s">
        <v>265</v>
      </c>
      <c r="F407" s="4" t="s">
        <v>246</v>
      </c>
      <c r="G407" s="14" t="s">
        <v>1271</v>
      </c>
    </row>
    <row r="408" spans="1:7" ht="15.75" customHeight="1">
      <c r="A408" s="3" t="s">
        <v>1124</v>
      </c>
      <c r="B408" s="10" t="str">
        <f>HYPERLINK("http://ecology.lifescience.ntu.edu.tw/faculty/huang_ll.htm","黃玲瓏")</f>
        <v>黃玲瓏</v>
      </c>
      <c r="C408" s="3" t="s">
        <v>12</v>
      </c>
      <c r="D408" s="3" t="s">
        <v>90</v>
      </c>
      <c r="E408" s="3" t="s">
        <v>265</v>
      </c>
      <c r="F408" s="4">
        <v>100</v>
      </c>
      <c r="G408" s="14" t="s">
        <v>1271</v>
      </c>
    </row>
    <row r="409" spans="1:7" ht="15.75" customHeight="1">
      <c r="A409" s="3" t="s">
        <v>1124</v>
      </c>
      <c r="B409" s="10" t="str">
        <f>HYPERLINK("http://ecology.lifescience.ntu.edu.tw/faculty/chen_sj.html","陳香君")</f>
        <v>陳香君</v>
      </c>
      <c r="C409" s="3" t="s">
        <v>74</v>
      </c>
      <c r="D409" s="3" t="s">
        <v>90</v>
      </c>
      <c r="E409" s="3" t="s">
        <v>265</v>
      </c>
      <c r="F409" s="4">
        <v>101</v>
      </c>
      <c r="G409" s="14" t="s">
        <v>1271</v>
      </c>
    </row>
    <row r="410" spans="1:7" ht="15.75" customHeight="1">
      <c r="A410" s="3" t="s">
        <v>1124</v>
      </c>
      <c r="B410" s="10" t="str">
        <f>HYPERLINK("http://www.lifescience.ntu.edu.tw/2016/faculty_ShyhJyeLee.html","李士傑")</f>
        <v>李士傑</v>
      </c>
      <c r="C410" s="3" t="s">
        <v>12</v>
      </c>
      <c r="D410" s="3" t="s">
        <v>90</v>
      </c>
      <c r="E410" s="3" t="s">
        <v>265</v>
      </c>
      <c r="F410" s="4">
        <v>104</v>
      </c>
      <c r="G410" s="14" t="s">
        <v>1271</v>
      </c>
    </row>
    <row r="411" spans="1:7" ht="15.75" customHeight="1">
      <c r="A411" s="3" t="s">
        <v>1124</v>
      </c>
      <c r="B411" s="10" t="s">
        <v>883</v>
      </c>
      <c r="C411" s="3" t="s">
        <v>249</v>
      </c>
      <c r="D411" s="3" t="s">
        <v>90</v>
      </c>
      <c r="E411" s="3" t="s">
        <v>265</v>
      </c>
      <c r="F411" s="4">
        <v>106</v>
      </c>
      <c r="G411" s="14" t="s">
        <v>1271</v>
      </c>
    </row>
    <row r="412" spans="1:7" ht="15.75" customHeight="1">
      <c r="A412" s="3" t="s">
        <v>1124</v>
      </c>
      <c r="B412" s="10" t="str">
        <f>HYPERLINK("http://ecology.lifescience.ntu.edu.tw/faculty/hu_jm.htm","胡哲明")</f>
        <v>胡哲明</v>
      </c>
      <c r="C412" s="3" t="s">
        <v>12</v>
      </c>
      <c r="D412" s="3" t="s">
        <v>90</v>
      </c>
      <c r="E412" s="3" t="s">
        <v>405</v>
      </c>
      <c r="F412" s="4" t="s">
        <v>347</v>
      </c>
      <c r="G412" s="14" t="s">
        <v>1271</v>
      </c>
    </row>
    <row r="413" spans="1:7" ht="15.75" customHeight="1">
      <c r="A413" s="3" t="s">
        <v>1124</v>
      </c>
      <c r="B413" s="10" t="str">
        <f>HYPERLINK("http://ecology.lifescience.ntu.edu.tw/faculty/lee_ll.htm","李玲玲")</f>
        <v>李玲玲</v>
      </c>
      <c r="C413" s="3" t="s">
        <v>12</v>
      </c>
      <c r="D413" s="3" t="s">
        <v>90</v>
      </c>
      <c r="E413" s="3" t="s">
        <v>405</v>
      </c>
      <c r="F413" s="4">
        <v>101</v>
      </c>
      <c r="G413" s="14" t="s">
        <v>1271</v>
      </c>
    </row>
    <row r="414" spans="1:7" ht="15.75" customHeight="1">
      <c r="A414" s="3" t="s">
        <v>1124</v>
      </c>
      <c r="B414" s="10" t="str">
        <f>HYPERLINK("http://ecology.lifescience.ntu.edu.tw/faculty/kao_wy.htm","高文媛")</f>
        <v>高文媛</v>
      </c>
      <c r="C414" s="3" t="s">
        <v>12</v>
      </c>
      <c r="D414" s="3" t="s">
        <v>90</v>
      </c>
      <c r="E414" s="3" t="s">
        <v>405</v>
      </c>
      <c r="F414" s="4">
        <v>104</v>
      </c>
      <c r="G414" s="14" t="s">
        <v>1271</v>
      </c>
    </row>
    <row r="415" spans="1:7" ht="15.75" customHeight="1">
      <c r="A415" s="3" t="s">
        <v>1124</v>
      </c>
      <c r="B415" s="10" t="s">
        <v>782</v>
      </c>
      <c r="C415" s="3" t="s">
        <v>249</v>
      </c>
      <c r="D415" s="3" t="s">
        <v>90</v>
      </c>
      <c r="E415" s="3" t="s">
        <v>405</v>
      </c>
      <c r="F415" s="4">
        <v>106</v>
      </c>
      <c r="G415" s="14" t="s">
        <v>1271</v>
      </c>
    </row>
    <row r="416" spans="1:7" ht="15.75" customHeight="1">
      <c r="A416" s="3" t="s">
        <v>1124</v>
      </c>
      <c r="B416" s="10" t="str">
        <f>HYPERLINK("http://www.lifescience.ntu.edu.tw/2016/faculty_ChiaYingChu.html","朱家瑩")</f>
        <v>朱家瑩</v>
      </c>
      <c r="C416" s="3" t="s">
        <v>249</v>
      </c>
      <c r="D416" s="3" t="s">
        <v>90</v>
      </c>
      <c r="E416" s="3" t="s">
        <v>839</v>
      </c>
      <c r="F416" s="4">
        <v>100</v>
      </c>
      <c r="G416" s="14" t="s">
        <v>1271</v>
      </c>
    </row>
    <row r="417" spans="1:7" ht="15.75" customHeight="1">
      <c r="A417" s="3" t="s">
        <v>1124</v>
      </c>
      <c r="B417" s="10" t="s">
        <v>786</v>
      </c>
      <c r="C417" s="3" t="s">
        <v>6</v>
      </c>
      <c r="D417" s="3" t="s">
        <v>90</v>
      </c>
      <c r="E417" s="3" t="s">
        <v>787</v>
      </c>
      <c r="F417" s="4">
        <v>106</v>
      </c>
      <c r="G417" s="14" t="s">
        <v>1271</v>
      </c>
    </row>
    <row r="418" spans="1:7" ht="15.75" customHeight="1">
      <c r="A418" s="3" t="s">
        <v>1124</v>
      </c>
      <c r="B418" s="10" t="s">
        <v>824</v>
      </c>
      <c r="C418" s="3" t="s">
        <v>12</v>
      </c>
      <c r="D418" s="3" t="s">
        <v>90</v>
      </c>
      <c r="E418" s="3" t="s">
        <v>735</v>
      </c>
      <c r="F418" s="4" t="s">
        <v>490</v>
      </c>
      <c r="G418" s="14" t="s">
        <v>1271</v>
      </c>
    </row>
    <row r="419" spans="1:7" ht="15.75" customHeight="1">
      <c r="A419" s="3" t="s">
        <v>1124</v>
      </c>
      <c r="B419" s="10" t="s">
        <v>734</v>
      </c>
      <c r="C419" s="3" t="s">
        <v>12</v>
      </c>
      <c r="D419" s="3" t="s">
        <v>90</v>
      </c>
      <c r="E419" s="3" t="s">
        <v>735</v>
      </c>
      <c r="F419" s="4" t="s">
        <v>306</v>
      </c>
      <c r="G419" s="14" t="s">
        <v>1271</v>
      </c>
    </row>
    <row r="420" spans="1:7" ht="15.75" customHeight="1">
      <c r="A420" s="3" t="s">
        <v>1124</v>
      </c>
      <c r="B420" s="10" t="s">
        <v>810</v>
      </c>
      <c r="C420" s="3" t="s">
        <v>6</v>
      </c>
      <c r="D420" s="3" t="s">
        <v>90</v>
      </c>
      <c r="E420" s="3" t="s">
        <v>735</v>
      </c>
      <c r="F420" s="4" t="s">
        <v>811</v>
      </c>
      <c r="G420" s="14" t="s">
        <v>1271</v>
      </c>
    </row>
    <row r="421" spans="1:7" ht="15.75" customHeight="1">
      <c r="A421" s="3" t="s">
        <v>1124</v>
      </c>
      <c r="B421" s="10" t="str">
        <f>HYPERLINK("http://140.112.70.10/index.php/%E5%B8%AB%E8%B3%87%E4%BB%8B%E7%B4%B9/%E5%B0%88%E4%BB%BB%E6%95%99%E5%B8%AB/item/34-%E5%BB%96%E6%96%87%E4%BA%AE.html","廖文亮")</f>
        <v>廖文亮</v>
      </c>
      <c r="C421" s="3" t="s">
        <v>6</v>
      </c>
      <c r="D421" s="3" t="s">
        <v>90</v>
      </c>
      <c r="E421" s="3" t="s">
        <v>420</v>
      </c>
      <c r="F421" s="4">
        <v>104</v>
      </c>
      <c r="G421" s="14" t="s">
        <v>1271</v>
      </c>
    </row>
    <row r="422" spans="1:7" ht="15.75" customHeight="1">
      <c r="A422" s="3" t="s">
        <v>1124</v>
      </c>
      <c r="B422" s="10" t="str">
        <f>HYPERLINK("http://140.112.70.10/index.php/%E5%B8%AB%E8%B3%87%E4%BB%8B%E7%B4%B9/%E5%B0%88%E4%BB%BB%E6%95%99%E5%B8%AB/item/36-%E6%9D%8E%E5%AE%97%E5%BE%BD.html","李宗徽")</f>
        <v>李宗徽</v>
      </c>
      <c r="C422" s="3" t="s">
        <v>12</v>
      </c>
      <c r="D422" s="3" t="s">
        <v>90</v>
      </c>
      <c r="E422" s="3" t="s">
        <v>420</v>
      </c>
      <c r="F422" s="4">
        <v>105</v>
      </c>
      <c r="G422" s="14" t="s">
        <v>1271</v>
      </c>
    </row>
    <row r="423" spans="1:7" ht="15.75" customHeight="1">
      <c r="A423" s="3" t="s">
        <v>1124</v>
      </c>
      <c r="B423" s="10" t="str">
        <f>HYPERLINK("http://homepage.ntu.edu.tw/~ibs/index03/teacher/C.H._Ho/C.H._Ho.html","何佳幸")</f>
        <v>何佳幸</v>
      </c>
      <c r="C423" s="3" t="s">
        <v>74</v>
      </c>
      <c r="D423" s="3" t="s">
        <v>384</v>
      </c>
      <c r="E423" s="3" t="s">
        <v>411</v>
      </c>
      <c r="F423" s="4" t="s">
        <v>297</v>
      </c>
      <c r="G423" s="14" t="s">
        <v>1271</v>
      </c>
    </row>
    <row r="424" spans="1:7" ht="15.75" customHeight="1">
      <c r="A424" s="3" t="s">
        <v>1124</v>
      </c>
      <c r="B424" s="10" t="str">
        <f>HYPERLINK("http://www.lifescience.ntu.edu.tw/2016/faculty_WeiPangHuang.html","黃偉邦")</f>
        <v>黃偉邦</v>
      </c>
      <c r="C424" s="3" t="s">
        <v>12</v>
      </c>
      <c r="D424" s="3" t="s">
        <v>384</v>
      </c>
      <c r="E424" s="3" t="s">
        <v>265</v>
      </c>
      <c r="F424" s="4" t="s">
        <v>298</v>
      </c>
      <c r="G424" s="14" t="s">
        <v>1271</v>
      </c>
    </row>
    <row r="425" spans="1:7" ht="15.75" customHeight="1">
      <c r="A425" s="3" t="s">
        <v>1124</v>
      </c>
      <c r="B425" s="10" t="str">
        <f>HYPERLINK("http://www.lifescience.ntu.edu.tw/2016/faculty_ChienYuenPan.html","潘建源")</f>
        <v>潘建源</v>
      </c>
      <c r="C425" s="3" t="s">
        <v>12</v>
      </c>
      <c r="D425" s="3" t="s">
        <v>384</v>
      </c>
      <c r="E425" s="3" t="s">
        <v>265</v>
      </c>
      <c r="F425" s="4" t="s">
        <v>298</v>
      </c>
      <c r="G425" s="14" t="s">
        <v>1271</v>
      </c>
    </row>
    <row r="426" spans="1:7" ht="15.75" customHeight="1">
      <c r="A426" s="3" t="s">
        <v>1124</v>
      </c>
      <c r="B426" s="10" t="str">
        <f>HYPERLINK("http://www.lifescience.ntu.edu.tw/2016/faculty_ChauTiTing.html","丁照棣")</f>
        <v>丁照棣</v>
      </c>
      <c r="C426" s="3" t="s">
        <v>6</v>
      </c>
      <c r="D426" s="3" t="s">
        <v>384</v>
      </c>
      <c r="E426" s="3" t="s">
        <v>265</v>
      </c>
      <c r="F426" s="4" t="s">
        <v>281</v>
      </c>
      <c r="G426" s="14" t="s">
        <v>1271</v>
      </c>
    </row>
    <row r="427" spans="1:7" ht="15.75" customHeight="1">
      <c r="A427" s="3" t="s">
        <v>1124</v>
      </c>
      <c r="B427" s="10" t="str">
        <f>HYPERLINK("http://ecology.lifescience.ntu.edu.tw/faculty/Ho_ck.htm","何傳愷")</f>
        <v>何傳愷</v>
      </c>
      <c r="C427" s="3" t="s">
        <v>6</v>
      </c>
      <c r="D427" s="3" t="s">
        <v>384</v>
      </c>
      <c r="E427" s="3" t="s">
        <v>405</v>
      </c>
      <c r="F427" s="4">
        <v>103</v>
      </c>
      <c r="G427" s="14" t="s">
        <v>1271</v>
      </c>
    </row>
    <row r="428" spans="1:7" ht="15.75" customHeight="1">
      <c r="A428" s="3" t="s">
        <v>1124</v>
      </c>
      <c r="B428" s="10" t="str">
        <f>HYPERLINK("http://140.112.70.10/index.php/%E5%B8%AB%E8%B3%87%E4%BB%8B%E7%B4%B9/%E5%B0%88%E4%BB%BB%E6%95%99%E5%B8%AB/item/35-%E9%9F%93%E7%8E%89%E5%B1%B1.html","韓玉山")</f>
        <v>韓玉山</v>
      </c>
      <c r="C428" s="3" t="s">
        <v>12</v>
      </c>
      <c r="D428" s="3" t="s">
        <v>384</v>
      </c>
      <c r="E428" s="3" t="s">
        <v>420</v>
      </c>
      <c r="F428" s="4" t="s">
        <v>297</v>
      </c>
      <c r="G428" s="14" t="s">
        <v>1271</v>
      </c>
    </row>
    <row r="429" spans="1:7" ht="15.75" customHeight="1">
      <c r="A429" s="3" t="s">
        <v>1124</v>
      </c>
      <c r="B429" s="10" t="str">
        <f>HYPERLINK("http://www.iob.ntu.edu.tw/people/bio.php?PID=5","蔡孟勳")</f>
        <v>蔡孟勳</v>
      </c>
      <c r="C429" s="3" t="s">
        <v>6</v>
      </c>
      <c r="D429" s="3" t="s">
        <v>1119</v>
      </c>
      <c r="E429" s="3" t="s">
        <v>259</v>
      </c>
      <c r="F429" s="4">
        <v>101</v>
      </c>
      <c r="G429" s="14" t="s">
        <v>1271</v>
      </c>
    </row>
    <row r="430" spans="1:7" ht="15.75" customHeight="1">
      <c r="A430" s="3" t="s">
        <v>1124</v>
      </c>
      <c r="B430" s="10" t="str">
        <f>HYPERLINK("http://www.bicd.ntu.edu.tw/zh_tw/members/1/4/%E9%97%95-%E6%B2%B3%E5%98%89-53556934","闕河嘉")</f>
        <v>闕河嘉</v>
      </c>
      <c r="C430" s="3" t="s">
        <v>6</v>
      </c>
      <c r="D430" s="3" t="s">
        <v>1119</v>
      </c>
      <c r="E430" s="3" t="s">
        <v>638</v>
      </c>
      <c r="F430" s="4">
        <v>101</v>
      </c>
      <c r="G430" s="14" t="s">
        <v>1271</v>
      </c>
    </row>
    <row r="431" spans="1:7" ht="15.75" customHeight="1">
      <c r="A431" s="3" t="s">
        <v>1124</v>
      </c>
      <c r="B431" s="10" t="str">
        <f>HYPERLINK("http://entomol.ntu.edu.tw/chinese/teacher/shiaosf/teachershiao.htm","蕭旭峰")</f>
        <v>蕭旭峰</v>
      </c>
      <c r="C431" s="3" t="s">
        <v>6</v>
      </c>
      <c r="D431" s="3" t="s">
        <v>1119</v>
      </c>
      <c r="E431" s="3" t="s">
        <v>278</v>
      </c>
      <c r="F431" s="4">
        <v>101</v>
      </c>
      <c r="G431" s="14" t="s">
        <v>1271</v>
      </c>
    </row>
    <row r="432" spans="1:7" ht="15.75" customHeight="1">
      <c r="A432" s="3" t="s">
        <v>1124</v>
      </c>
      <c r="B432" s="10" t="str">
        <f>HYPERLINK("http://www.iob.ntu.edu.tw/people/bio.php?PID=119","葉信宏")</f>
        <v>葉信宏</v>
      </c>
      <c r="C432" s="3" t="s">
        <v>6</v>
      </c>
      <c r="D432" s="3" t="s">
        <v>1119</v>
      </c>
      <c r="E432" s="3" t="s">
        <v>776</v>
      </c>
      <c r="F432" s="4">
        <v>101</v>
      </c>
      <c r="G432" s="14" t="s">
        <v>1271</v>
      </c>
    </row>
    <row r="433" spans="1:7" ht="15.75" customHeight="1">
      <c r="A433" s="3" t="s">
        <v>1124</v>
      </c>
      <c r="B433" s="10" t="str">
        <f>HYPERLINK("http://www.agron.ntu.edu.tw/people/bio.php?PID=13","劉仁沛")</f>
        <v>劉仁沛</v>
      </c>
      <c r="C433" s="3" t="s">
        <v>12</v>
      </c>
      <c r="D433" s="3" t="s">
        <v>1119</v>
      </c>
      <c r="E433" s="3" t="s">
        <v>597</v>
      </c>
      <c r="F433" s="4" t="s">
        <v>240</v>
      </c>
      <c r="G433" s="14" t="s">
        <v>1271</v>
      </c>
    </row>
    <row r="434" spans="1:7" ht="15.75" customHeight="1">
      <c r="A434" s="3" t="s">
        <v>1124</v>
      </c>
      <c r="B434" s="10" t="str">
        <f>HYPERLINK("http://www.vm.ntu.edu.tw/DVM/teachers1/teacher18.html","徐久忠")</f>
        <v>徐久忠</v>
      </c>
      <c r="C434" s="3" t="s">
        <v>12</v>
      </c>
      <c r="D434" s="3" t="s">
        <v>1119</v>
      </c>
      <c r="E434" s="3" t="s">
        <v>629</v>
      </c>
      <c r="F434" s="4">
        <v>101</v>
      </c>
      <c r="G434" s="14" t="s">
        <v>1271</v>
      </c>
    </row>
    <row r="435" spans="1:7" ht="15.75" customHeight="1">
      <c r="A435" s="3" t="s">
        <v>1124</v>
      </c>
      <c r="B435" s="10" t="s">
        <v>791</v>
      </c>
      <c r="C435" s="3" t="s">
        <v>249</v>
      </c>
      <c r="D435" s="3" t="s">
        <v>260</v>
      </c>
      <c r="E435" s="3" t="s">
        <v>673</v>
      </c>
      <c r="F435" s="4" t="s">
        <v>262</v>
      </c>
      <c r="G435" s="14" t="s">
        <v>1271</v>
      </c>
    </row>
    <row r="436" spans="1:7" ht="15.75" customHeight="1">
      <c r="A436" s="3" t="s">
        <v>1124</v>
      </c>
      <c r="B436" s="10" t="str">
        <f>HYPERLINK("http://www.vm.ntu.edu.tw/DVM/teachers1/teacher20.html","鄭謙仁")</f>
        <v>鄭謙仁</v>
      </c>
      <c r="C436" s="3" t="s">
        <v>12</v>
      </c>
      <c r="D436" s="3" t="s">
        <v>260</v>
      </c>
      <c r="E436" s="3" t="s">
        <v>673</v>
      </c>
      <c r="F436" s="4">
        <v>104</v>
      </c>
      <c r="G436" s="14" t="s">
        <v>1271</v>
      </c>
    </row>
    <row r="437" spans="1:7" ht="15.75" customHeight="1">
      <c r="A437" s="3" t="s">
        <v>1124</v>
      </c>
      <c r="B437" s="10" t="s">
        <v>672</v>
      </c>
      <c r="C437" s="3" t="s">
        <v>6</v>
      </c>
      <c r="D437" s="3" t="s">
        <v>260</v>
      </c>
      <c r="E437" s="3" t="s">
        <v>673</v>
      </c>
      <c r="F437" s="4">
        <v>106</v>
      </c>
      <c r="G437" s="14" t="s">
        <v>1271</v>
      </c>
    </row>
    <row r="438" spans="1:7" ht="15.75" customHeight="1">
      <c r="A438" s="3" t="s">
        <v>1124</v>
      </c>
      <c r="B438" s="10" t="str">
        <f>HYPERLINK("http://www.vm.ntu.edu.tw/DVM/teachers1/teacher32.html","鄭穹翔")</f>
        <v>鄭穹翔</v>
      </c>
      <c r="C438" s="3" t="s">
        <v>6</v>
      </c>
      <c r="D438" s="3" t="s">
        <v>260</v>
      </c>
      <c r="E438" s="3" t="s">
        <v>823</v>
      </c>
      <c r="F438" s="4">
        <v>103</v>
      </c>
      <c r="G438" s="14" t="s">
        <v>1271</v>
      </c>
    </row>
    <row r="439" spans="1:7" ht="15.75" customHeight="1">
      <c r="A439" s="3" t="s">
        <v>1124</v>
      </c>
      <c r="B439" s="10" t="str">
        <f>HYPERLINK("http://www.ae.ntu.edu.tw/people/bio.php?PID=18","張文亮")</f>
        <v>張文亮</v>
      </c>
      <c r="C439" s="3" t="s">
        <v>12</v>
      </c>
      <c r="D439" s="3" t="s">
        <v>260</v>
      </c>
      <c r="E439" s="3" t="s">
        <v>805</v>
      </c>
      <c r="F439" s="4" t="s">
        <v>502</v>
      </c>
      <c r="G439" s="14" t="s">
        <v>1271</v>
      </c>
    </row>
    <row r="440" spans="1:7" ht="15.75" customHeight="1">
      <c r="A440" s="3" t="s">
        <v>1124</v>
      </c>
      <c r="B440" s="10" t="str">
        <f>HYPERLINK("http://www.iob.ntu.edu.tw/people/bio.php?PID=6","林劭品")</f>
        <v>林劭品</v>
      </c>
      <c r="C440" s="3" t="s">
        <v>6</v>
      </c>
      <c r="D440" s="3" t="s">
        <v>260</v>
      </c>
      <c r="E440" s="3" t="s">
        <v>259</v>
      </c>
      <c r="F440" s="4">
        <v>103</v>
      </c>
      <c r="G440" s="14" t="s">
        <v>1271</v>
      </c>
    </row>
    <row r="441" spans="1:7" ht="15.75" customHeight="1">
      <c r="A441" s="3" t="s">
        <v>1124</v>
      </c>
      <c r="B441" s="10" t="str">
        <f>HYPERLINK("http://www.iob.ntu.edu.tw/people/bio.php?PID=10","劉啟德")</f>
        <v>劉啟德</v>
      </c>
      <c r="C441" s="3" t="s">
        <v>6</v>
      </c>
      <c r="D441" s="3" t="s">
        <v>260</v>
      </c>
      <c r="E441" s="3" t="s">
        <v>344</v>
      </c>
      <c r="F441" s="4" t="s">
        <v>335</v>
      </c>
      <c r="G441" s="14" t="s">
        <v>1271</v>
      </c>
    </row>
    <row r="442" spans="1:7" ht="15.75" customHeight="1">
      <c r="A442" s="3" t="s">
        <v>1124</v>
      </c>
      <c r="B442" s="10" t="str">
        <f>HYPERLINK("http://www.iob.ntu.edu.tw/people/bio.php?PID=17","林詩舜")</f>
        <v>林詩舜</v>
      </c>
      <c r="C442" s="3" t="s">
        <v>6</v>
      </c>
      <c r="D442" s="3" t="s">
        <v>260</v>
      </c>
      <c r="E442" s="3" t="s">
        <v>344</v>
      </c>
      <c r="F442" s="4" t="s">
        <v>575</v>
      </c>
      <c r="G442" s="14" t="s">
        <v>1271</v>
      </c>
    </row>
    <row r="443" spans="1:7" ht="15.75" customHeight="1">
      <c r="A443" s="3" t="s">
        <v>1124</v>
      </c>
      <c r="B443" s="10" t="s">
        <v>872</v>
      </c>
      <c r="C443" s="3" t="s">
        <v>6</v>
      </c>
      <c r="D443" s="3" t="s">
        <v>260</v>
      </c>
      <c r="E443" s="3" t="s">
        <v>344</v>
      </c>
      <c r="F443" s="4" t="s">
        <v>286</v>
      </c>
      <c r="G443" s="14" t="s">
        <v>1271</v>
      </c>
    </row>
    <row r="444" spans="1:7" ht="15.75" customHeight="1">
      <c r="A444" s="3" t="s">
        <v>1124</v>
      </c>
      <c r="B444" s="10" t="str">
        <f>HYPERLINK("http://www.iob.ntu.edu.tw/people/bio.php?PID=8","宋麗英")</f>
        <v>宋麗英</v>
      </c>
      <c r="C444" s="3" t="s">
        <v>6</v>
      </c>
      <c r="D444" s="3" t="s">
        <v>260</v>
      </c>
      <c r="E444" s="3" t="s">
        <v>344</v>
      </c>
      <c r="F444" s="4" t="s">
        <v>237</v>
      </c>
      <c r="G444" s="14" t="s">
        <v>1271</v>
      </c>
    </row>
    <row r="445" spans="1:7" ht="15.75" customHeight="1">
      <c r="A445" s="3" t="s">
        <v>1124</v>
      </c>
      <c r="B445" s="10" t="s">
        <v>601</v>
      </c>
      <c r="C445" s="3" t="s">
        <v>12</v>
      </c>
      <c r="D445" s="3" t="s">
        <v>260</v>
      </c>
      <c r="E445" s="3" t="s">
        <v>344</v>
      </c>
      <c r="F445" s="4" t="s">
        <v>304</v>
      </c>
      <c r="G445" s="14" t="s">
        <v>1271</v>
      </c>
    </row>
    <row r="446" spans="1:7" ht="15.75" customHeight="1">
      <c r="A446" s="3" t="s">
        <v>1124</v>
      </c>
      <c r="B446" s="10" t="str">
        <f>HYPERLINK("http://www.bicd.ntu.edu.tw/zh_tw/members/1/3/%E5%B2%B3-%E4%BF%AE%E5%B9%B3-91410449","岳修平")</f>
        <v>岳修平</v>
      </c>
      <c r="C446" s="3" t="s">
        <v>12</v>
      </c>
      <c r="D446" s="3" t="s">
        <v>260</v>
      </c>
      <c r="E446" s="3" t="s">
        <v>636</v>
      </c>
      <c r="F446" s="4" t="s">
        <v>502</v>
      </c>
      <c r="G446" s="14" t="s">
        <v>1271</v>
      </c>
    </row>
    <row r="447" spans="1:7" ht="15.75" customHeight="1">
      <c r="A447" s="3" t="s">
        <v>1124</v>
      </c>
      <c r="B447" s="10" t="str">
        <f>HYPERLINK("http://www.bicd.ntu.edu.tw/zh_tw/members/1/5/%E5%91%A8-%E7%A9%86%E8%AC%99-92946352","周穆謙")</f>
        <v>周穆謙</v>
      </c>
      <c r="C447" s="3" t="s">
        <v>249</v>
      </c>
      <c r="D447" s="3" t="s">
        <v>260</v>
      </c>
      <c r="E447" s="3" t="s">
        <v>636</v>
      </c>
      <c r="F447" s="4" t="s">
        <v>251</v>
      </c>
      <c r="G447" s="14" t="s">
        <v>1271</v>
      </c>
    </row>
    <row r="448" spans="1:7" ht="15.75" customHeight="1">
      <c r="A448" s="3" t="s">
        <v>1124</v>
      </c>
      <c r="B448" s="10" t="s">
        <v>635</v>
      </c>
      <c r="C448" s="3" t="s">
        <v>6</v>
      </c>
      <c r="D448" s="3" t="s">
        <v>260</v>
      </c>
      <c r="E448" s="3" t="s">
        <v>636</v>
      </c>
      <c r="F448" s="4">
        <v>106</v>
      </c>
      <c r="G448" s="14" t="s">
        <v>1271</v>
      </c>
    </row>
    <row r="449" spans="1:7" ht="15.75" customHeight="1">
      <c r="A449" s="3" t="s">
        <v>1124</v>
      </c>
      <c r="B449" s="10" t="str">
        <f>HYPERLINK("http://www.bime.ntu.edu.tw/zh_tw/member/faculty/%E6%B1%9F-%E6%98%AD%E7%9A%9A-25929564","江昭皚")</f>
        <v>江昭皚</v>
      </c>
      <c r="C449" s="3" t="s">
        <v>12</v>
      </c>
      <c r="D449" s="3" t="s">
        <v>260</v>
      </c>
      <c r="E449" s="3" t="s">
        <v>340</v>
      </c>
      <c r="F449" s="4" t="s">
        <v>458</v>
      </c>
      <c r="G449" s="14" t="s">
        <v>1271</v>
      </c>
    </row>
    <row r="450" spans="1:7" ht="15.75" customHeight="1">
      <c r="A450" s="3" t="s">
        <v>1124</v>
      </c>
      <c r="B450" s="10" t="str">
        <f>HYPERLINK("http://www.bime.ntu.edu.tw/zh_tw/member/faculty/%E9%83%AD-%E5%BD%A5%E7%94%AB-4804945","郭彥甫")</f>
        <v>郭彥甫</v>
      </c>
      <c r="C450" s="3" t="s">
        <v>6</v>
      </c>
      <c r="D450" s="3" t="s">
        <v>260</v>
      </c>
      <c r="E450" s="3" t="s">
        <v>340</v>
      </c>
      <c r="F450" s="4" t="s">
        <v>310</v>
      </c>
      <c r="G450" s="14" t="s">
        <v>1271</v>
      </c>
    </row>
    <row r="451" spans="1:7" ht="15.75" customHeight="1">
      <c r="A451" s="3" t="s">
        <v>1124</v>
      </c>
      <c r="B451" s="10" t="str">
        <f>HYPERLINK("http://www.bime.ntu.edu.tw/zh_tw/member/faculty/%E8%91%89-%E4%BB%B2%E5%9F%BA-71627061","葉仲基")</f>
        <v>葉仲基</v>
      </c>
      <c r="C451" s="3" t="s">
        <v>6</v>
      </c>
      <c r="D451" s="3" t="s">
        <v>260</v>
      </c>
      <c r="E451" s="3" t="s">
        <v>340</v>
      </c>
      <c r="F451" s="4" t="s">
        <v>476</v>
      </c>
      <c r="G451" s="14" t="s">
        <v>1271</v>
      </c>
    </row>
    <row r="452" spans="1:7" ht="15.75" customHeight="1">
      <c r="A452" s="3" t="s">
        <v>1124</v>
      </c>
      <c r="B452" s="10" t="str">
        <f>HYPERLINK("http://www.bime.ntu.edu.tw/zh_tw/member/faculty/%E9%99%B3-%E5%80%A9%E7%91%9C-19463757","陳倩瑜")</f>
        <v>陳倩瑜</v>
      </c>
      <c r="C452" s="3" t="s">
        <v>12</v>
      </c>
      <c r="D452" s="3" t="s">
        <v>260</v>
      </c>
      <c r="E452" s="3" t="s">
        <v>340</v>
      </c>
      <c r="F452" s="4" t="s">
        <v>341</v>
      </c>
      <c r="G452" s="14" t="s">
        <v>1271</v>
      </c>
    </row>
    <row r="453" spans="1:7" ht="15.75" customHeight="1">
      <c r="A453" s="3" t="s">
        <v>1124</v>
      </c>
      <c r="B453" s="10" t="s">
        <v>473</v>
      </c>
      <c r="C453" s="3" t="s">
        <v>6</v>
      </c>
      <c r="D453" s="3" t="s">
        <v>260</v>
      </c>
      <c r="E453" s="3" t="s">
        <v>340</v>
      </c>
      <c r="F453" s="4">
        <v>106</v>
      </c>
      <c r="G453" s="14" t="s">
        <v>1271</v>
      </c>
    </row>
    <row r="454" spans="1:7" ht="15.75" customHeight="1">
      <c r="A454" s="3" t="s">
        <v>1124</v>
      </c>
      <c r="B454" s="10" t="s">
        <v>443</v>
      </c>
      <c r="C454" s="3" t="s">
        <v>6</v>
      </c>
      <c r="D454" s="3" t="s">
        <v>260</v>
      </c>
      <c r="E454" s="3" t="s">
        <v>441</v>
      </c>
      <c r="F454" s="4" t="s">
        <v>444</v>
      </c>
      <c r="G454" s="14" t="s">
        <v>1271</v>
      </c>
    </row>
    <row r="455" spans="1:7" ht="15.75" customHeight="1">
      <c r="A455" s="3" t="s">
        <v>1124</v>
      </c>
      <c r="B455" s="10" t="str">
        <f>HYPERLINK("http://www.ae.ntu.edu.tw/people/bio.php?PID=3","童慶斌")</f>
        <v>童慶斌</v>
      </c>
      <c r="C455" s="3" t="s">
        <v>12</v>
      </c>
      <c r="D455" s="3" t="s">
        <v>260</v>
      </c>
      <c r="E455" s="3" t="s">
        <v>441</v>
      </c>
      <c r="F455" s="4" t="s">
        <v>575</v>
      </c>
      <c r="G455" s="14" t="s">
        <v>1271</v>
      </c>
    </row>
    <row r="456" spans="1:7" ht="15.75" customHeight="1">
      <c r="A456" s="3" t="s">
        <v>1124</v>
      </c>
      <c r="B456" s="10" t="str">
        <f>HYPERLINK("http://www.bse.ntu.edu.tw/wfc/text/index.htm","吳富春")</f>
        <v>吳富春</v>
      </c>
      <c r="C456" s="3" t="s">
        <v>12</v>
      </c>
      <c r="D456" s="3" t="s">
        <v>260</v>
      </c>
      <c r="E456" s="3" t="s">
        <v>441</v>
      </c>
      <c r="F456" s="4" t="s">
        <v>524</v>
      </c>
      <c r="G456" s="14" t="s">
        <v>1271</v>
      </c>
    </row>
    <row r="457" spans="1:7" ht="15.75" customHeight="1">
      <c r="A457" s="3" t="s">
        <v>1124</v>
      </c>
      <c r="B457" s="10" t="str">
        <f>HYPERLINK("http://www.ae.ntu.edu.tw/people/bio.php?PID=25","廖秀娟")</f>
        <v>廖秀娟</v>
      </c>
      <c r="C457" s="3" t="s">
        <v>12</v>
      </c>
      <c r="D457" s="3" t="s">
        <v>260</v>
      </c>
      <c r="E457" s="3" t="s">
        <v>441</v>
      </c>
      <c r="F457" s="4">
        <v>102</v>
      </c>
      <c r="G457" s="14" t="s">
        <v>1271</v>
      </c>
    </row>
    <row r="458" spans="1:7" ht="15.75" customHeight="1">
      <c r="A458" s="3" t="s">
        <v>1124</v>
      </c>
      <c r="B458" s="10" t="str">
        <f>HYPERLINK("http://www.ae.ntu.edu.tw/people/bio.php?PID=21","鄭克聲")</f>
        <v>鄭克聲</v>
      </c>
      <c r="C458" s="3" t="s">
        <v>12</v>
      </c>
      <c r="D458" s="3" t="s">
        <v>260</v>
      </c>
      <c r="E458" s="3" t="s">
        <v>441</v>
      </c>
      <c r="F458" s="4">
        <v>102</v>
      </c>
      <c r="G458" s="14" t="s">
        <v>1271</v>
      </c>
    </row>
    <row r="459" spans="1:7" ht="15.75" customHeight="1">
      <c r="A459" s="3" t="s">
        <v>1124</v>
      </c>
      <c r="B459" s="10" t="s">
        <v>440</v>
      </c>
      <c r="C459" s="3" t="s">
        <v>12</v>
      </c>
      <c r="D459" s="3" t="s">
        <v>260</v>
      </c>
      <c r="E459" s="3" t="s">
        <v>441</v>
      </c>
      <c r="F459" s="4">
        <v>106</v>
      </c>
      <c r="G459" s="14" t="s">
        <v>1271</v>
      </c>
    </row>
    <row r="460" spans="1:7" ht="15.75" customHeight="1">
      <c r="A460" s="3" t="s">
        <v>1124</v>
      </c>
      <c r="B460" s="10" t="str">
        <f>HYPERLINK("http://www.bime.ntu.edu.tw/zh_tw/member/faculty/%E9%99%B3-%E6%9E%97%E7%A5%88-22498827","陳林祈")</f>
        <v>陳林祈</v>
      </c>
      <c r="C460" s="3" t="s">
        <v>12</v>
      </c>
      <c r="D460" s="3" t="s">
        <v>260</v>
      </c>
      <c r="E460" s="3" t="s">
        <v>330</v>
      </c>
      <c r="F460" s="4">
        <v>100</v>
      </c>
      <c r="G460" s="14" t="s">
        <v>1271</v>
      </c>
    </row>
    <row r="461" spans="1:7" ht="15.75" customHeight="1">
      <c r="A461" s="3" t="s">
        <v>1124</v>
      </c>
      <c r="B461" s="10" t="str">
        <f>HYPERLINK("http://entomol.ntu.edu.tw/chinese/teacher/Tsaicw/teacher_tsaicw.html","蔡志偉")</f>
        <v>蔡志偉</v>
      </c>
      <c r="C461" s="3" t="s">
        <v>249</v>
      </c>
      <c r="D461" s="3" t="s">
        <v>260</v>
      </c>
      <c r="E461" s="3" t="s">
        <v>278</v>
      </c>
      <c r="F461" s="4">
        <v>103</v>
      </c>
      <c r="G461" s="14" t="s">
        <v>1271</v>
      </c>
    </row>
    <row r="462" spans="1:7" ht="15.75" customHeight="1">
      <c r="A462" s="3" t="s">
        <v>1124</v>
      </c>
      <c r="B462" s="10" t="s">
        <v>794</v>
      </c>
      <c r="C462" s="3" t="s">
        <v>12</v>
      </c>
      <c r="D462" s="3" t="s">
        <v>260</v>
      </c>
      <c r="E462" s="3" t="s">
        <v>719</v>
      </c>
      <c r="F462" s="4" t="s">
        <v>318</v>
      </c>
      <c r="G462" s="14" t="s">
        <v>1271</v>
      </c>
    </row>
    <row r="463" spans="1:7" ht="15.75" customHeight="1">
      <c r="A463" s="3" t="s">
        <v>1124</v>
      </c>
      <c r="B463" s="10" t="str">
        <f>HYPERLINK("http://entomol.ntu.edu.tw/chinese/teacher/runwu/teacher_runwu.html","吳岳隆")</f>
        <v>吳岳隆</v>
      </c>
      <c r="C463" s="3" t="s">
        <v>249</v>
      </c>
      <c r="D463" s="3" t="s">
        <v>260</v>
      </c>
      <c r="E463" s="3" t="s">
        <v>719</v>
      </c>
      <c r="F463" s="4" t="s">
        <v>251</v>
      </c>
      <c r="G463" s="14" t="s">
        <v>1271</v>
      </c>
    </row>
    <row r="464" spans="1:7" ht="15.75" customHeight="1">
      <c r="A464" s="3" t="s">
        <v>1124</v>
      </c>
      <c r="B464" s="10" t="s">
        <v>733</v>
      </c>
      <c r="C464" s="3" t="s">
        <v>6</v>
      </c>
      <c r="D464" s="3" t="s">
        <v>260</v>
      </c>
      <c r="E464" s="3" t="s">
        <v>313</v>
      </c>
      <c r="F464" s="4" t="s">
        <v>304</v>
      </c>
      <c r="G464" s="14" t="s">
        <v>1271</v>
      </c>
    </row>
    <row r="465" spans="1:7" ht="15.75" customHeight="1">
      <c r="A465" s="3" t="s">
        <v>1124</v>
      </c>
      <c r="B465" s="10" t="str">
        <f>HYPERLINK("http://www.fst.ntu.edu.tw/teacher/yeh/r406-2015.htm","葉安義")</f>
        <v>葉安義</v>
      </c>
      <c r="C465" s="3" t="s">
        <v>12</v>
      </c>
      <c r="D465" s="3" t="s">
        <v>260</v>
      </c>
      <c r="E465" s="3" t="s">
        <v>313</v>
      </c>
      <c r="F465" s="4">
        <v>102</v>
      </c>
      <c r="G465" s="14" t="s">
        <v>1271</v>
      </c>
    </row>
    <row r="466" spans="1:7" ht="15.75" customHeight="1">
      <c r="A466" s="3" t="s">
        <v>1124</v>
      </c>
      <c r="B466" s="10" t="str">
        <f>HYPERLINK("https://ntufsthjchen.wordpress.com/%E9%99%B3%E5%AE%8F%E5%BD%B0%E8%80%81%E5%B8%AB/","陳宏彰")</f>
        <v>陳宏彰</v>
      </c>
      <c r="C466" s="3" t="s">
        <v>249</v>
      </c>
      <c r="D466" s="3" t="s">
        <v>260</v>
      </c>
      <c r="E466" s="3" t="s">
        <v>313</v>
      </c>
      <c r="F466" s="4">
        <v>105</v>
      </c>
      <c r="G466" s="14" t="s">
        <v>1271</v>
      </c>
    </row>
    <row r="467" spans="1:7" ht="15.75" customHeight="1">
      <c r="A467" s="3" t="s">
        <v>1124</v>
      </c>
      <c r="B467" s="10" t="str">
        <f>HYPERLINK("http://ah.ntu.edu.tw/web/Teacher!one.action?tid=1450","呂廷璋")</f>
        <v>呂廷璋</v>
      </c>
      <c r="C467" s="3" t="s">
        <v>12</v>
      </c>
      <c r="D467" s="3" t="s">
        <v>260</v>
      </c>
      <c r="E467" s="3" t="s">
        <v>616</v>
      </c>
      <c r="F467" s="4" t="s">
        <v>502</v>
      </c>
      <c r="G467" s="14" t="s">
        <v>1271</v>
      </c>
    </row>
    <row r="468" spans="1:7" ht="15.75" customHeight="1">
      <c r="A468" s="3" t="s">
        <v>1124</v>
      </c>
      <c r="B468" s="10" t="str">
        <f>HYPERLINK("http://www.fst.ntu.edu.tw/teacher/teacher-lo/teacher-lo-person.htm","羅翊禎")</f>
        <v>羅翊禎</v>
      </c>
      <c r="C468" s="3" t="s">
        <v>6</v>
      </c>
      <c r="D468" s="3" t="s">
        <v>260</v>
      </c>
      <c r="E468" s="3" t="s">
        <v>616</v>
      </c>
      <c r="F468" s="4" t="s">
        <v>297</v>
      </c>
      <c r="G468" s="14" t="s">
        <v>1271</v>
      </c>
    </row>
    <row r="469" spans="1:7" ht="15.75" customHeight="1">
      <c r="A469" s="3" t="s">
        <v>1124</v>
      </c>
      <c r="B469" s="10" t="str">
        <f>HYPERLINK("http://www.ansc.ntu.edu.tw/people/bio.php?PID=25","朱有田")</f>
        <v>朱有田</v>
      </c>
      <c r="C469" s="3" t="s">
        <v>12</v>
      </c>
      <c r="D469" s="3" t="s">
        <v>260</v>
      </c>
      <c r="E469" s="3" t="s">
        <v>332</v>
      </c>
      <c r="F469" s="4" t="s">
        <v>841</v>
      </c>
      <c r="G469" s="14" t="s">
        <v>1271</v>
      </c>
    </row>
    <row r="470" spans="1:7" ht="15.75" customHeight="1">
      <c r="A470" s="3" t="s">
        <v>1124</v>
      </c>
      <c r="B470" s="10" t="str">
        <f>HYPERLINK("http://www.ansc.ntu.edu.tw/people/bio.php?PID=101","劉逸軒")</f>
        <v>劉逸軒</v>
      </c>
      <c r="C470" s="3" t="s">
        <v>6</v>
      </c>
      <c r="D470" s="3" t="s">
        <v>260</v>
      </c>
      <c r="E470" s="3" t="s">
        <v>332</v>
      </c>
      <c r="F470" s="4" t="s">
        <v>451</v>
      </c>
      <c r="G470" s="14" t="s">
        <v>1271</v>
      </c>
    </row>
    <row r="471" spans="1:7" ht="15.75" customHeight="1">
      <c r="A471" s="3" t="s">
        <v>1124</v>
      </c>
      <c r="B471" s="10" t="s">
        <v>869</v>
      </c>
      <c r="C471" s="3" t="s">
        <v>12</v>
      </c>
      <c r="D471" s="3" t="s">
        <v>260</v>
      </c>
      <c r="E471" s="3" t="s">
        <v>332</v>
      </c>
      <c r="F471" s="4" t="s">
        <v>333</v>
      </c>
      <c r="G471" s="14" t="s">
        <v>1271</v>
      </c>
    </row>
    <row r="472" spans="1:7" ht="15.75" customHeight="1">
      <c r="A472" s="3" t="s">
        <v>1124</v>
      </c>
      <c r="B472" s="10" t="str">
        <f>HYPERLINK("http://www.ansc.ntu.edu.tw/people/bio.php?PID=16","徐濟泰")</f>
        <v>徐濟泰</v>
      </c>
      <c r="C472" s="3" t="s">
        <v>12</v>
      </c>
      <c r="D472" s="3" t="s">
        <v>260</v>
      </c>
      <c r="E472" s="3" t="s">
        <v>332</v>
      </c>
      <c r="F472" s="4">
        <v>102</v>
      </c>
      <c r="G472" s="14" t="s">
        <v>1271</v>
      </c>
    </row>
    <row r="473" spans="1:7" ht="15.75" customHeight="1">
      <c r="A473" s="3" t="s">
        <v>1124</v>
      </c>
      <c r="B473" s="10" t="str">
        <f>HYPERLINK("http://www.ansc.ntu.edu.tw/people/bio.php?PID=137","蘇忠楨")</f>
        <v>蘇忠楨</v>
      </c>
      <c r="C473" s="3" t="s">
        <v>6</v>
      </c>
      <c r="D473" s="3" t="s">
        <v>260</v>
      </c>
      <c r="E473" s="3" t="s">
        <v>332</v>
      </c>
      <c r="F473" s="4">
        <v>105</v>
      </c>
      <c r="G473" s="14" t="s">
        <v>1271</v>
      </c>
    </row>
    <row r="474" spans="1:7" ht="15.75" customHeight="1">
      <c r="A474" s="3" t="s">
        <v>1124</v>
      </c>
      <c r="B474" s="10" t="s">
        <v>546</v>
      </c>
      <c r="C474" s="3" t="s">
        <v>6</v>
      </c>
      <c r="D474" s="3" t="s">
        <v>260</v>
      </c>
      <c r="E474" s="3" t="s">
        <v>332</v>
      </c>
      <c r="F474" s="4">
        <v>106</v>
      </c>
      <c r="G474" s="14" t="s">
        <v>1271</v>
      </c>
    </row>
    <row r="475" spans="1:7" ht="15.75" customHeight="1">
      <c r="A475" s="3" t="s">
        <v>1124</v>
      </c>
      <c r="B475" s="10" t="s">
        <v>781</v>
      </c>
      <c r="C475" s="3" t="s">
        <v>12</v>
      </c>
      <c r="D475" s="3" t="s">
        <v>260</v>
      </c>
      <c r="E475" s="3" t="s">
        <v>385</v>
      </c>
      <c r="F475" s="4" t="s">
        <v>766</v>
      </c>
      <c r="G475" s="14" t="s">
        <v>1271</v>
      </c>
    </row>
    <row r="476" spans="1:7" ht="15.75" customHeight="1">
      <c r="A476" s="3" t="s">
        <v>1124</v>
      </c>
      <c r="B476" s="10" t="s">
        <v>491</v>
      </c>
      <c r="C476" s="3" t="s">
        <v>6</v>
      </c>
      <c r="D476" s="3" t="s">
        <v>260</v>
      </c>
      <c r="E476" s="3" t="s">
        <v>385</v>
      </c>
      <c r="F476" s="4" t="s">
        <v>492</v>
      </c>
      <c r="G476" s="14" t="s">
        <v>1271</v>
      </c>
    </row>
    <row r="477" spans="1:7" ht="15.75" customHeight="1">
      <c r="A477" s="3" t="s">
        <v>1124</v>
      </c>
      <c r="B477" s="10" t="str">
        <f>HYPERLINK("http://www.fo.ntu.edu.tw/zh_tw/teacher1/1234/-%E4%B8%81%E5%AE%97%E8%98%87-19897610","丁宗蘇")</f>
        <v>丁宗蘇</v>
      </c>
      <c r="C477" s="3" t="s">
        <v>6</v>
      </c>
      <c r="D477" s="3" t="s">
        <v>260</v>
      </c>
      <c r="E477" s="3" t="s">
        <v>385</v>
      </c>
      <c r="F477" s="4" t="s">
        <v>386</v>
      </c>
      <c r="G477" s="14" t="s">
        <v>1271</v>
      </c>
    </row>
    <row r="478" spans="1:7" ht="15.75" customHeight="1">
      <c r="A478" s="3" t="s">
        <v>1124</v>
      </c>
      <c r="B478" s="10" t="s">
        <v>774</v>
      </c>
      <c r="C478" s="3" t="s">
        <v>6</v>
      </c>
      <c r="D478" s="3" t="s">
        <v>260</v>
      </c>
      <c r="E478" s="3" t="s">
        <v>385</v>
      </c>
      <c r="F478" s="4">
        <v>106</v>
      </c>
      <c r="G478" s="14" t="s">
        <v>1271</v>
      </c>
    </row>
    <row r="479" spans="1:7" ht="15.75" customHeight="1">
      <c r="A479" s="3" t="s">
        <v>1124</v>
      </c>
      <c r="B479" s="10" t="s">
        <v>433</v>
      </c>
      <c r="C479" s="3" t="s">
        <v>12</v>
      </c>
      <c r="D479" s="3" t="s">
        <v>260</v>
      </c>
      <c r="E479" s="3" t="s">
        <v>290</v>
      </c>
      <c r="F479" s="4" t="s">
        <v>316</v>
      </c>
      <c r="G479" s="14" t="s">
        <v>1271</v>
      </c>
    </row>
    <row r="480" spans="1:7" ht="15.75" customHeight="1">
      <c r="A480" s="3" t="s">
        <v>1124</v>
      </c>
      <c r="B480" s="12" t="s">
        <v>289</v>
      </c>
      <c r="C480" s="3" t="s">
        <v>12</v>
      </c>
      <c r="D480" s="3" t="s">
        <v>260</v>
      </c>
      <c r="E480" s="3" t="s">
        <v>290</v>
      </c>
      <c r="F480" s="4">
        <v>102</v>
      </c>
      <c r="G480" s="14" t="s">
        <v>1271</v>
      </c>
    </row>
    <row r="481" spans="1:7" ht="15.75" customHeight="1">
      <c r="A481" s="3" t="s">
        <v>1124</v>
      </c>
      <c r="B481" s="10" t="str">
        <f>HYPERLINK("http://www.ppm.ntu.edu.tw/zh/faculty/%E6%B2%88%E6%B9%AF%E9%BE%8D","沈湯龍")</f>
        <v>沈湯龍</v>
      </c>
      <c r="C481" s="3" t="s">
        <v>12</v>
      </c>
      <c r="D481" s="3" t="s">
        <v>260</v>
      </c>
      <c r="E481" s="3" t="s">
        <v>290</v>
      </c>
      <c r="F481" s="4">
        <v>104</v>
      </c>
      <c r="G481" s="14" t="s">
        <v>1271</v>
      </c>
    </row>
    <row r="482" spans="1:7" ht="15.75" customHeight="1">
      <c r="A482" s="3" t="s">
        <v>1124</v>
      </c>
      <c r="B482" s="10" t="str">
        <f>HYPERLINK("http://www.ppm.ntu.edu.tw/zh/faculty/%E6%B2%88%E5%81%89%E5%BC%B7","沈偉強")</f>
        <v>沈偉強</v>
      </c>
      <c r="C482" s="3" t="s">
        <v>12</v>
      </c>
      <c r="D482" s="3" t="s">
        <v>260</v>
      </c>
      <c r="E482" s="3" t="s">
        <v>290</v>
      </c>
      <c r="F482" s="4">
        <v>104</v>
      </c>
      <c r="G482" s="14" t="s">
        <v>1271</v>
      </c>
    </row>
    <row r="483" spans="1:7" ht="15.75" customHeight="1">
      <c r="A483" s="3" t="s">
        <v>1124</v>
      </c>
      <c r="B483" s="10" t="str">
        <f>HYPERLINK("http://www.ppm.ntu.edu.tw/zh/faculty/%E9%99%B3%E7%A9%8E%E7%B7%B4","陳穎練")</f>
        <v>陳穎練</v>
      </c>
      <c r="C483" s="3" t="s">
        <v>249</v>
      </c>
      <c r="D483" s="3" t="s">
        <v>260</v>
      </c>
      <c r="E483" s="3" t="s">
        <v>290</v>
      </c>
      <c r="F483" s="4">
        <v>104</v>
      </c>
      <c r="G483" s="14" t="s">
        <v>1271</v>
      </c>
    </row>
    <row r="484" spans="1:7" ht="15.75" customHeight="1">
      <c r="A484" s="3" t="s">
        <v>1124</v>
      </c>
      <c r="B484" s="10" t="str">
        <f>HYPERLINK("http://www.ppm.ntu.edu.tw/zh/faculty/%E5%8A%89%E7%91%9E%E8%8A%AC","劉瑞芬")</f>
        <v>劉瑞芬</v>
      </c>
      <c r="C484" s="3" t="s">
        <v>12</v>
      </c>
      <c r="D484" s="3" t="s">
        <v>260</v>
      </c>
      <c r="E484" s="3" t="s">
        <v>290</v>
      </c>
      <c r="F484" s="4">
        <v>105</v>
      </c>
      <c r="G484" s="14" t="s">
        <v>1271</v>
      </c>
    </row>
    <row r="485" spans="1:7" ht="15.75" customHeight="1">
      <c r="A485" s="3" t="s">
        <v>1124</v>
      </c>
      <c r="B485" s="10" t="str">
        <f>HYPERLINK("http://www.ppm.ntu.edu.tw/zh/faculty/%E6%A5%8A%E7%88%B5%E5%9B%A0","楊爵因")</f>
        <v>楊爵因</v>
      </c>
      <c r="C485" s="3" t="s">
        <v>249</v>
      </c>
      <c r="D485" s="3" t="s">
        <v>260</v>
      </c>
      <c r="E485" s="3" t="s">
        <v>290</v>
      </c>
      <c r="F485" s="4">
        <v>105</v>
      </c>
      <c r="G485" s="14" t="s">
        <v>1271</v>
      </c>
    </row>
    <row r="486" spans="1:7" ht="15.75" customHeight="1">
      <c r="A486" s="3" t="s">
        <v>1124</v>
      </c>
      <c r="B486" s="12" t="s">
        <v>758</v>
      </c>
      <c r="C486" s="3" t="s">
        <v>249</v>
      </c>
      <c r="D486" s="3" t="s">
        <v>260</v>
      </c>
      <c r="E486" s="3" t="s">
        <v>759</v>
      </c>
      <c r="F486" s="4">
        <v>102</v>
      </c>
      <c r="G486" s="14" t="s">
        <v>1271</v>
      </c>
    </row>
    <row r="487" spans="1:7" ht="15.75" customHeight="1">
      <c r="A487" s="3" t="s">
        <v>1124</v>
      </c>
      <c r="B487" s="10" t="str">
        <f>HYPERLINK("http://www.ppm.ntu.edu.tw/zh/faculty/%E5%BC%B5%E9%9B%85%E5%90%9B","張雅君")</f>
        <v>張雅君</v>
      </c>
      <c r="C487" s="3" t="s">
        <v>12</v>
      </c>
      <c r="D487" s="3" t="s">
        <v>260</v>
      </c>
      <c r="E487" s="3" t="s">
        <v>776</v>
      </c>
      <c r="F487" s="4">
        <v>100</v>
      </c>
      <c r="G487" s="14" t="s">
        <v>1271</v>
      </c>
    </row>
    <row r="488" spans="1:7" ht="15.75" customHeight="1">
      <c r="A488" s="3" t="s">
        <v>1124</v>
      </c>
      <c r="B488" s="10" t="s">
        <v>827</v>
      </c>
      <c r="C488" s="3" t="s">
        <v>6</v>
      </c>
      <c r="D488" s="3" t="s">
        <v>260</v>
      </c>
      <c r="E488" s="3" t="s">
        <v>828</v>
      </c>
      <c r="F488" s="4" t="s">
        <v>367</v>
      </c>
      <c r="G488" s="14" t="s">
        <v>1271</v>
      </c>
    </row>
    <row r="489" spans="1:7" ht="15.75" customHeight="1">
      <c r="A489" s="3" t="s">
        <v>1124</v>
      </c>
      <c r="B489" s="10" t="str">
        <f>HYPERLINK("http://www.hort.ntu.edu.tw/zh_tw/Member/-%E5%BC%B5%E8%82%B2%E6%A3%AE-98356055","張育森")</f>
        <v>張育森</v>
      </c>
      <c r="C489" s="3" t="s">
        <v>12</v>
      </c>
      <c r="D489" s="3" t="s">
        <v>260</v>
      </c>
      <c r="E489" s="3" t="s">
        <v>813</v>
      </c>
      <c r="F489" s="4">
        <v>100</v>
      </c>
      <c r="G489" s="14" t="s">
        <v>1271</v>
      </c>
    </row>
    <row r="490" spans="1:7" ht="15.75" customHeight="1">
      <c r="A490" s="3" t="s">
        <v>1124</v>
      </c>
      <c r="B490" s="10" t="s">
        <v>807</v>
      </c>
      <c r="C490" s="3" t="s">
        <v>12</v>
      </c>
      <c r="D490" s="3" t="s">
        <v>260</v>
      </c>
      <c r="E490" s="3" t="s">
        <v>513</v>
      </c>
      <c r="F490" s="4" t="s">
        <v>465</v>
      </c>
      <c r="G490" s="14" t="s">
        <v>1271</v>
      </c>
    </row>
    <row r="491" spans="1:7" ht="15.75" customHeight="1">
      <c r="A491" s="3" t="s">
        <v>1124</v>
      </c>
      <c r="B491" s="10" t="str">
        <f>HYPERLINK("http://www.hort.ntu.edu.tw/zh_tw/Member/-%E6%9D%8E%E5%9C%8B%E8%AD%9A-44688608","李國譚")</f>
        <v>李國譚</v>
      </c>
      <c r="C491" s="3" t="s">
        <v>249</v>
      </c>
      <c r="D491" s="3" t="s">
        <v>260</v>
      </c>
      <c r="E491" s="3" t="s">
        <v>513</v>
      </c>
      <c r="F491" s="4" t="s">
        <v>502</v>
      </c>
      <c r="G491" s="14" t="s">
        <v>1271</v>
      </c>
    </row>
    <row r="492" spans="1:7" ht="15.75" customHeight="1">
      <c r="A492" s="3" t="s">
        <v>1124</v>
      </c>
      <c r="B492" s="10" t="str">
        <f>HYPERLINK("http://www.hort.ntu.edu.tw/zh_tw/Member/-%E5%90%B3%E4%BF%8A%E9%81%94-52820233","吳俊達")</f>
        <v>吳俊達</v>
      </c>
      <c r="C492" s="3" t="s">
        <v>6</v>
      </c>
      <c r="D492" s="3" t="s">
        <v>260</v>
      </c>
      <c r="E492" s="3" t="s">
        <v>513</v>
      </c>
      <c r="F492" s="4" t="s">
        <v>335</v>
      </c>
      <c r="G492" s="14" t="s">
        <v>1271</v>
      </c>
    </row>
    <row r="493" spans="1:7" ht="15.75" customHeight="1">
      <c r="A493" s="3" t="s">
        <v>1124</v>
      </c>
      <c r="B493" s="10" t="s">
        <v>772</v>
      </c>
      <c r="C493" s="3" t="s">
        <v>12</v>
      </c>
      <c r="D493" s="3" t="s">
        <v>260</v>
      </c>
      <c r="E493" s="3" t="s">
        <v>513</v>
      </c>
      <c r="F493" s="4" t="s">
        <v>304</v>
      </c>
      <c r="G493" s="14" t="s">
        <v>1271</v>
      </c>
    </row>
    <row r="494" spans="1:7" ht="15.75" customHeight="1">
      <c r="A494" s="3" t="s">
        <v>1124</v>
      </c>
      <c r="B494" s="10" t="str">
        <f>HYPERLINK("http://www.hort.ntu.edu.tw/zh_tw/Member/-%E6%9E%97%E6%B7%91%E6%80%A1-25700947","林淑怡")</f>
        <v>林淑怡</v>
      </c>
      <c r="C494" s="3" t="s">
        <v>249</v>
      </c>
      <c r="D494" s="3" t="s">
        <v>260</v>
      </c>
      <c r="E494" s="3" t="s">
        <v>513</v>
      </c>
      <c r="F494" s="4">
        <v>105</v>
      </c>
      <c r="G494" s="14" t="s">
        <v>1271</v>
      </c>
    </row>
    <row r="495" spans="1:7" ht="15.75" customHeight="1">
      <c r="A495" s="3" t="s">
        <v>1124</v>
      </c>
      <c r="B495" s="10" t="str">
        <f>HYPERLINK("http://lab.ac.ntu.edu.tw/soilsc/member/ChenZS/ChenZS.html","陳尊賢")</f>
        <v>陳尊賢</v>
      </c>
      <c r="C495" s="3" t="s">
        <v>12</v>
      </c>
      <c r="D495" s="3" t="s">
        <v>260</v>
      </c>
      <c r="E495" s="3" t="s">
        <v>377</v>
      </c>
      <c r="F495" s="4" t="s">
        <v>240</v>
      </c>
      <c r="G495" s="14" t="s">
        <v>1271</v>
      </c>
    </row>
    <row r="496" spans="1:7" ht="15.75" customHeight="1">
      <c r="A496" s="3" t="s">
        <v>1124</v>
      </c>
      <c r="B496" s="10" t="str">
        <f>HYPERLINK("http://lab.ac.ntu.edu.tw/people_page/RSChung.htm","鍾仁賜")</f>
        <v>鍾仁賜</v>
      </c>
      <c r="C496" s="3" t="s">
        <v>12</v>
      </c>
      <c r="D496" s="3" t="s">
        <v>260</v>
      </c>
      <c r="E496" s="3" t="s">
        <v>377</v>
      </c>
      <c r="F496" s="4">
        <v>100</v>
      </c>
      <c r="G496" s="14" t="s">
        <v>1271</v>
      </c>
    </row>
    <row r="497" spans="1:7" ht="15.75" customHeight="1">
      <c r="A497" s="3" t="s">
        <v>1124</v>
      </c>
      <c r="B497" s="10" t="s">
        <v>618</v>
      </c>
      <c r="C497" s="3" t="s">
        <v>249</v>
      </c>
      <c r="D497" s="3" t="s">
        <v>260</v>
      </c>
      <c r="E497" s="3" t="s">
        <v>500</v>
      </c>
      <c r="F497" s="4" t="s">
        <v>324</v>
      </c>
      <c r="G497" s="14" t="s">
        <v>1271</v>
      </c>
    </row>
    <row r="498" spans="1:7" ht="15.75" customHeight="1">
      <c r="A498" s="3" t="s">
        <v>1124</v>
      </c>
      <c r="B498" s="10" t="s">
        <v>570</v>
      </c>
      <c r="C498" s="3" t="s">
        <v>6</v>
      </c>
      <c r="D498" s="3" t="s">
        <v>260</v>
      </c>
      <c r="E498" s="3" t="s">
        <v>500</v>
      </c>
      <c r="F498" s="4" t="s">
        <v>306</v>
      </c>
      <c r="G498" s="14" t="s">
        <v>1271</v>
      </c>
    </row>
    <row r="499" spans="1:7" ht="15.75" customHeight="1">
      <c r="A499" s="3" t="s">
        <v>1124</v>
      </c>
      <c r="B499" s="10" t="str">
        <f>HYPERLINK("http://lab.ac.ntu.edu.tw/people_page/SLWang.htm","王尚禮")</f>
        <v>王尚禮</v>
      </c>
      <c r="C499" s="3" t="s">
        <v>12</v>
      </c>
      <c r="D499" s="3" t="s">
        <v>260</v>
      </c>
      <c r="E499" s="3" t="s">
        <v>500</v>
      </c>
      <c r="F499" s="4" t="s">
        <v>354</v>
      </c>
      <c r="G499" s="14" t="s">
        <v>1271</v>
      </c>
    </row>
    <row r="500" spans="1:7" ht="15.75" customHeight="1">
      <c r="A500" s="3" t="s">
        <v>1124</v>
      </c>
      <c r="B500" s="10" t="s">
        <v>499</v>
      </c>
      <c r="C500" s="3" t="s">
        <v>12</v>
      </c>
      <c r="D500" s="3" t="s">
        <v>260</v>
      </c>
      <c r="E500" s="3" t="s">
        <v>500</v>
      </c>
      <c r="F500" s="4" t="s">
        <v>262</v>
      </c>
      <c r="G500" s="14" t="s">
        <v>1271</v>
      </c>
    </row>
    <row r="501" spans="1:7" ht="15.75" customHeight="1">
      <c r="A501" s="3" t="s">
        <v>1124</v>
      </c>
      <c r="B501" s="10" t="str">
        <f>HYPERLINK("http://www.ac.ntu.edu.tw/zh_tw/members/Full_Time/%E6%9D%8E-%E9%81%94%E6%BA%90-38022203","李達源")</f>
        <v>李達源</v>
      </c>
      <c r="C501" s="3" t="s">
        <v>12</v>
      </c>
      <c r="D501" s="3" t="s">
        <v>260</v>
      </c>
      <c r="E501" s="3" t="s">
        <v>500</v>
      </c>
      <c r="F501" s="4">
        <v>102</v>
      </c>
      <c r="G501" s="14" t="s">
        <v>1271</v>
      </c>
    </row>
    <row r="502" spans="1:7" ht="15.75" customHeight="1">
      <c r="A502" s="3" t="s">
        <v>1124</v>
      </c>
      <c r="B502" s="10" t="s">
        <v>713</v>
      </c>
      <c r="C502" s="3" t="s">
        <v>12</v>
      </c>
      <c r="D502" s="3" t="s">
        <v>260</v>
      </c>
      <c r="E502" s="3" t="s">
        <v>548</v>
      </c>
      <c r="F502" s="4" t="s">
        <v>507</v>
      </c>
      <c r="G502" s="14" t="s">
        <v>1271</v>
      </c>
    </row>
    <row r="503" spans="1:7" ht="15.75" customHeight="1">
      <c r="A503" s="3" t="s">
        <v>1124</v>
      </c>
      <c r="B503" s="10" t="str">
        <f>HYPERLINK("http://www.agec.ntu.edu.tw/zh_tw/teacher/teacher2/-%E6%9E%97%E5%9C%8B%E6%85%B6-37354254","林國慶")</f>
        <v>林國慶</v>
      </c>
      <c r="C503" s="3" t="s">
        <v>12</v>
      </c>
      <c r="D503" s="3" t="s">
        <v>260</v>
      </c>
      <c r="E503" s="3" t="s">
        <v>548</v>
      </c>
      <c r="F503" s="4" t="s">
        <v>549</v>
      </c>
      <c r="G503" s="14" t="s">
        <v>1271</v>
      </c>
    </row>
    <row r="504" spans="1:7" ht="15.75" customHeight="1">
      <c r="A504" s="3" t="s">
        <v>1124</v>
      </c>
      <c r="B504" s="10" t="str">
        <f>HYPERLINK("http://bioagri.agec.ntu.edu.tw/people/bio.php?PID=18","陸怡蕙")</f>
        <v>陸怡蕙</v>
      </c>
      <c r="C504" s="3" t="s">
        <v>12</v>
      </c>
      <c r="D504" s="3" t="s">
        <v>260</v>
      </c>
      <c r="E504" s="3" t="s">
        <v>611</v>
      </c>
      <c r="F504" s="4">
        <v>103</v>
      </c>
      <c r="G504" s="14" t="s">
        <v>1271</v>
      </c>
    </row>
    <row r="505" spans="1:7" ht="15.75" customHeight="1">
      <c r="A505" s="3" t="s">
        <v>1124</v>
      </c>
      <c r="B505" s="10" t="str">
        <f>HYPERLINK("http://www.agron.ntu.edu.tw/people/bio.php?PID=27","王裕文")</f>
        <v>王裕文</v>
      </c>
      <c r="C505" s="3" t="s">
        <v>249</v>
      </c>
      <c r="D505" s="3" t="s">
        <v>260</v>
      </c>
      <c r="E505" s="3" t="s">
        <v>597</v>
      </c>
      <c r="F505" s="4">
        <v>100</v>
      </c>
      <c r="G505" s="14" t="s">
        <v>1271</v>
      </c>
    </row>
    <row r="506" spans="1:7" ht="15.75" customHeight="1">
      <c r="A506" s="3" t="s">
        <v>1124</v>
      </c>
      <c r="B506" s="10" t="s">
        <v>464</v>
      </c>
      <c r="C506" s="3" t="s">
        <v>6</v>
      </c>
      <c r="D506" s="3" t="s">
        <v>260</v>
      </c>
      <c r="E506" s="3" t="s">
        <v>294</v>
      </c>
      <c r="F506" s="4" t="s">
        <v>465</v>
      </c>
      <c r="G506" s="14" t="s">
        <v>1271</v>
      </c>
    </row>
    <row r="507" spans="1:7" ht="15.75" customHeight="1">
      <c r="A507" s="3" t="s">
        <v>1124</v>
      </c>
      <c r="B507" s="10" t="s">
        <v>596</v>
      </c>
      <c r="C507" s="3" t="s">
        <v>6</v>
      </c>
      <c r="D507" s="3" t="s">
        <v>260</v>
      </c>
      <c r="E507" s="3" t="s">
        <v>294</v>
      </c>
      <c r="F507" s="4" t="s">
        <v>568</v>
      </c>
      <c r="G507" s="14" t="s">
        <v>1271</v>
      </c>
    </row>
    <row r="508" spans="1:7" ht="15.75" customHeight="1">
      <c r="A508" s="3" t="s">
        <v>1124</v>
      </c>
      <c r="B508" s="10" t="str">
        <f>HYPERLINK("http://www.agron.ntu.edu.tw/people/bio.php?PID=21","常玉強")</f>
        <v>常玉強</v>
      </c>
      <c r="C508" s="3" t="s">
        <v>12</v>
      </c>
      <c r="D508" s="3" t="s">
        <v>260</v>
      </c>
      <c r="E508" s="3" t="s">
        <v>294</v>
      </c>
      <c r="F508" s="4">
        <v>102</v>
      </c>
      <c r="G508" s="14" t="s">
        <v>1271</v>
      </c>
    </row>
    <row r="509" spans="1:7" ht="15.75" customHeight="1">
      <c r="A509" s="3" t="s">
        <v>1124</v>
      </c>
      <c r="B509" s="10" t="str">
        <f>HYPERLINK("http://www.agron.ntu.edu.tw/people/bio.php?PID=28","林順福")</f>
        <v>林順福</v>
      </c>
      <c r="C509" s="3" t="s">
        <v>6</v>
      </c>
      <c r="D509" s="3" t="s">
        <v>260</v>
      </c>
      <c r="E509" s="3" t="s">
        <v>294</v>
      </c>
      <c r="F509" s="4">
        <v>104</v>
      </c>
      <c r="G509" s="14" t="s">
        <v>1271</v>
      </c>
    </row>
    <row r="510" spans="1:7" ht="15.75" customHeight="1">
      <c r="A510" s="3" t="s">
        <v>1124</v>
      </c>
      <c r="B510" s="10" t="str">
        <f>HYPERLINK("http://www.agron.ntu.edu.tw/people/bio.php?PID=15","廖振鐸")</f>
        <v>廖振鐸</v>
      </c>
      <c r="C510" s="3" t="s">
        <v>12</v>
      </c>
      <c r="D510" s="3" t="s">
        <v>260</v>
      </c>
      <c r="E510" s="3" t="s">
        <v>294</v>
      </c>
      <c r="F510" s="4">
        <v>105</v>
      </c>
      <c r="G510" s="14" t="s">
        <v>1271</v>
      </c>
    </row>
    <row r="511" spans="1:7" ht="15.75" customHeight="1">
      <c r="A511" s="3" t="s">
        <v>1124</v>
      </c>
      <c r="B511" s="10" t="s">
        <v>525</v>
      </c>
      <c r="C511" s="3" t="s">
        <v>6</v>
      </c>
      <c r="D511" s="3" t="s">
        <v>260</v>
      </c>
      <c r="E511" s="3" t="s">
        <v>526</v>
      </c>
      <c r="F511" s="4" t="s">
        <v>370</v>
      </c>
      <c r="G511" s="14" t="s">
        <v>1271</v>
      </c>
    </row>
    <row r="512" spans="1:7" ht="15.75" customHeight="1">
      <c r="A512" s="3" t="s">
        <v>1124</v>
      </c>
      <c r="B512" s="10" t="str">
        <f>HYPERLINK("http://www.vm.ntu.edu.tw/Clinical/teachers/teachers10.html","張雅珮")</f>
        <v>張雅珮</v>
      </c>
      <c r="C512" s="3" t="s">
        <v>74</v>
      </c>
      <c r="D512" s="3" t="s">
        <v>260</v>
      </c>
      <c r="E512" s="3" t="s">
        <v>526</v>
      </c>
      <c r="F512" s="4" t="s">
        <v>373</v>
      </c>
      <c r="G512" s="14" t="s">
        <v>1271</v>
      </c>
    </row>
    <row r="513" spans="1:7" ht="15.75" customHeight="1">
      <c r="A513" s="3" t="s">
        <v>1124</v>
      </c>
      <c r="B513" s="10" t="str">
        <f>HYPERLINK("http://www.vm.ntu.edu.tw/DVM/teachers1/teacher04.html","龐飛")</f>
        <v>龐飛</v>
      </c>
      <c r="C513" s="3" t="s">
        <v>12</v>
      </c>
      <c r="D513" s="3" t="s">
        <v>260</v>
      </c>
      <c r="E513" s="3" t="s">
        <v>629</v>
      </c>
      <c r="F513" s="4">
        <v>100</v>
      </c>
      <c r="G513" s="14" t="s">
        <v>1271</v>
      </c>
    </row>
    <row r="514" spans="1:7" ht="15.75" customHeight="1">
      <c r="A514" s="3" t="s">
        <v>1124</v>
      </c>
      <c r="B514" s="10" t="str">
        <f>HYPERLINK("http://www.vm.ntu.edu.tw/DVM/teachers1/teacher26.html","張芳嘉")</f>
        <v>張芳嘉</v>
      </c>
      <c r="C514" s="3" t="s">
        <v>12</v>
      </c>
      <c r="D514" s="3" t="s">
        <v>260</v>
      </c>
      <c r="E514" s="3" t="s">
        <v>261</v>
      </c>
      <c r="F514" s="4" t="s">
        <v>298</v>
      </c>
      <c r="G514" s="14" t="s">
        <v>1271</v>
      </c>
    </row>
    <row r="515" spans="1:7" ht="15.75" customHeight="1">
      <c r="A515" s="3" t="s">
        <v>1124</v>
      </c>
      <c r="B515" s="10" t="s">
        <v>851</v>
      </c>
      <c r="C515" s="3" t="s">
        <v>249</v>
      </c>
      <c r="D515" s="3" t="s">
        <v>260</v>
      </c>
      <c r="E515" s="3" t="s">
        <v>261</v>
      </c>
      <c r="F515" s="4" t="s">
        <v>262</v>
      </c>
      <c r="G515" s="14" t="s">
        <v>1271</v>
      </c>
    </row>
    <row r="516" spans="1:7" ht="15.75" customHeight="1">
      <c r="A516" s="3" t="s">
        <v>1124</v>
      </c>
      <c r="B516" s="10" t="str">
        <f>HYPERLINK("http://www3.math.ntu.edu.tw/people/bio.php?PID=34","王金和")</f>
        <v>王金和</v>
      </c>
      <c r="C516" s="3" t="s">
        <v>12</v>
      </c>
      <c r="D516" s="3" t="s">
        <v>260</v>
      </c>
      <c r="E516" s="3" t="s">
        <v>261</v>
      </c>
      <c r="F516" s="4">
        <v>104</v>
      </c>
      <c r="G516" s="14" t="s">
        <v>1271</v>
      </c>
    </row>
    <row r="517" spans="1:7" ht="15.75" customHeight="1">
      <c r="A517" s="3" t="s">
        <v>1124</v>
      </c>
      <c r="B517" s="10" t="s">
        <v>863</v>
      </c>
      <c r="C517" s="3" t="s">
        <v>249</v>
      </c>
      <c r="D517" s="3" t="s">
        <v>260</v>
      </c>
      <c r="E517" s="3" t="s">
        <v>261</v>
      </c>
      <c r="F517" s="4">
        <v>106</v>
      </c>
      <c r="G517" s="14" t="s">
        <v>1271</v>
      </c>
    </row>
    <row r="518" spans="1:7" ht="15.75" customHeight="1">
      <c r="A518" s="3" t="s">
        <v>1124</v>
      </c>
      <c r="B518" s="10" t="str">
        <f>HYPERLINK("http://www.cl.ntu.edu.tw/people/bio.php?PID=58","謝佩芬")</f>
        <v>謝佩芬</v>
      </c>
      <c r="C518" s="3" t="s">
        <v>12</v>
      </c>
      <c r="D518" s="3" t="s">
        <v>732</v>
      </c>
      <c r="E518" s="3" t="s">
        <v>42</v>
      </c>
      <c r="F518" s="4" t="s">
        <v>335</v>
      </c>
      <c r="G518" s="14" t="s">
        <v>1271</v>
      </c>
    </row>
    <row r="519" spans="1:7" ht="15.75" customHeight="1">
      <c r="A519" s="3" t="s">
        <v>1124</v>
      </c>
      <c r="B519" s="10" t="str">
        <f>HYPERLINK("http://www.cl.ntu.edu.tw/people/bio.php?PID=73","潘少瑜")</f>
        <v>潘少瑜</v>
      </c>
      <c r="C519" s="3" t="s">
        <v>6</v>
      </c>
      <c r="D519" s="3" t="s">
        <v>628</v>
      </c>
      <c r="E519" s="3" t="s">
        <v>42</v>
      </c>
      <c r="F519" s="4" t="s">
        <v>298</v>
      </c>
      <c r="G519" s="14" t="s">
        <v>1271</v>
      </c>
    </row>
    <row r="520" spans="1:7" ht="15.75" customHeight="1">
      <c r="A520" s="3" t="s">
        <v>1124</v>
      </c>
      <c r="B520" s="10" t="str">
        <f>HYPERLINK("http://www.forex.ntu.edu.tw/people/bio.php?PID=10185","吳宜儒")</f>
        <v>吳宜儒</v>
      </c>
      <c r="C520" s="3" t="s">
        <v>253</v>
      </c>
      <c r="D520" s="3" t="s">
        <v>628</v>
      </c>
      <c r="E520" s="3" t="s">
        <v>40</v>
      </c>
      <c r="F520" s="4">
        <v>103</v>
      </c>
      <c r="G520" s="14" t="s">
        <v>1271</v>
      </c>
    </row>
    <row r="521" spans="1:7" ht="15.75" customHeight="1">
      <c r="A521" s="3" t="s">
        <v>1124</v>
      </c>
      <c r="B521" s="10" t="str">
        <f>HYPERLINK("http://www.forex.ntu.edu.tw/people/bio.php?PID=2455","林婉瑜")</f>
        <v>林婉瑜</v>
      </c>
      <c r="C521" s="3" t="s">
        <v>253</v>
      </c>
      <c r="D521" s="3" t="s">
        <v>1115</v>
      </c>
      <c r="E521" s="3" t="s">
        <v>1117</v>
      </c>
      <c r="F521" s="4">
        <v>101</v>
      </c>
      <c r="G521" s="14" t="s">
        <v>1271</v>
      </c>
    </row>
    <row r="522" spans="1:7" ht="15.75" customHeight="1">
      <c r="A522" s="3" t="s">
        <v>1124</v>
      </c>
      <c r="B522" s="10" t="str">
        <f>HYPERLINK("http://web.gl.ntu.edu.tw/index.php/about-the-department/teacher/professors/item/49-professor-kuo-yen-wei","魏國彥")</f>
        <v>魏國彥</v>
      </c>
      <c r="C522" s="3" t="s">
        <v>12</v>
      </c>
      <c r="D522" s="3" t="s">
        <v>1115</v>
      </c>
      <c r="E522" s="3" t="s">
        <v>1116</v>
      </c>
      <c r="F522" s="4">
        <v>101</v>
      </c>
      <c r="G522" s="14" t="s">
        <v>1271</v>
      </c>
    </row>
    <row r="523" spans="1:7" ht="15.75" customHeight="1">
      <c r="A523" s="3" t="s">
        <v>1124</v>
      </c>
      <c r="B523" s="10" t="str">
        <f>HYPERLINK("http://entomol.ntu.edu.tw/chinese/teacher/yangps/teacheryang.htm","楊平世")</f>
        <v>楊平世</v>
      </c>
      <c r="C523" s="3" t="s">
        <v>12</v>
      </c>
      <c r="D523" s="3" t="s">
        <v>1115</v>
      </c>
      <c r="E523" s="3" t="s">
        <v>719</v>
      </c>
      <c r="F523" s="4">
        <v>101</v>
      </c>
      <c r="G523" s="14" t="s">
        <v>1271</v>
      </c>
    </row>
    <row r="524" spans="1:7" ht="15.75" customHeight="1">
      <c r="A524" s="3" t="s">
        <v>1124</v>
      </c>
      <c r="B524" s="10" t="str">
        <f>HYPERLINK("http://ah.ntu.edu.tw/web/Teacher!one.action?tid=2354","楊裕隆")</f>
        <v>楊裕隆</v>
      </c>
      <c r="C524" s="3" t="s">
        <v>6</v>
      </c>
      <c r="D524" s="3" t="s">
        <v>1115</v>
      </c>
      <c r="E524" s="3" t="s">
        <v>190</v>
      </c>
      <c r="F524" s="4" t="s">
        <v>240</v>
      </c>
      <c r="G524" s="14" t="s">
        <v>1271</v>
      </c>
    </row>
    <row r="525" spans="1:7" ht="15.75" customHeight="1">
      <c r="A525" s="3" t="s">
        <v>1124</v>
      </c>
      <c r="B525" s="12" t="s">
        <v>550</v>
      </c>
      <c r="C525" s="3" t="s">
        <v>253</v>
      </c>
      <c r="D525" s="3" t="s">
        <v>271</v>
      </c>
      <c r="E525" s="3" t="s">
        <v>40</v>
      </c>
      <c r="F525" s="4">
        <v>101</v>
      </c>
      <c r="G525" s="14" t="s">
        <v>1271</v>
      </c>
    </row>
    <row r="526" spans="1:7" ht="15.75" customHeight="1">
      <c r="A526" s="3" t="s">
        <v>1124</v>
      </c>
      <c r="B526" s="10" t="str">
        <f>HYPERLINK("http://www.law.ntu.edu.tw/index.php/%E8%AA%8D%E8%AD%98%E6%9C%AC%E9%99%A2/%E6%9C%AC%E9%99%A2%E5%B8%AB%E8%B3%87/item/209-%E8%94%A1%E5%AE%97%E7%8F%8D","蔡宗珍")</f>
        <v>蔡宗珍</v>
      </c>
      <c r="C526" s="3" t="s">
        <v>12</v>
      </c>
      <c r="D526" s="3" t="s">
        <v>271</v>
      </c>
      <c r="E526" s="3" t="s">
        <v>1118</v>
      </c>
      <c r="F526" s="4">
        <v>101</v>
      </c>
      <c r="G526" s="14" t="s">
        <v>1271</v>
      </c>
    </row>
    <row r="527" spans="1:7" ht="15.75" customHeight="1">
      <c r="A527" s="3" t="s">
        <v>1124</v>
      </c>
      <c r="B527" s="10" t="str">
        <f>HYPERLINK("http://www.ihs.ntu.edu.tw/02about03-01.htm","黃俊傑")</f>
        <v>黃俊傑</v>
      </c>
      <c r="C527" s="3" t="s">
        <v>12</v>
      </c>
      <c r="D527" s="3" t="s">
        <v>271</v>
      </c>
      <c r="E527" s="3" t="s">
        <v>453</v>
      </c>
      <c r="F527" s="4">
        <v>100</v>
      </c>
      <c r="G527" s="14" t="s">
        <v>1271</v>
      </c>
    </row>
    <row r="528" spans="1:7" ht="15.75" customHeight="1">
      <c r="A528" s="3" t="s">
        <v>1124</v>
      </c>
      <c r="B528" s="10" t="str">
        <f>HYPERLINK("http://ah.ntu.edu.tw/web/Teacher!one.action?tid=2351","蔡秀華")</f>
        <v>蔡秀華</v>
      </c>
      <c r="C528" s="3" t="s">
        <v>6</v>
      </c>
      <c r="D528" s="3" t="s">
        <v>271</v>
      </c>
      <c r="E528" s="3" t="s">
        <v>190</v>
      </c>
      <c r="F528" s="4">
        <v>100</v>
      </c>
      <c r="G528" s="14" t="s">
        <v>1271</v>
      </c>
    </row>
    <row r="529" spans="1:7" ht="15.75" customHeight="1">
      <c r="A529" s="3" t="s">
        <v>1124</v>
      </c>
      <c r="B529" s="10" t="str">
        <f>HYPERLINK("http://ah.ntu.edu.tw/web/Teacher!one.action?tid=2358","呂碧琴")</f>
        <v>呂碧琴</v>
      </c>
      <c r="C529" s="3" t="s">
        <v>6</v>
      </c>
      <c r="D529" s="3" t="s">
        <v>271</v>
      </c>
      <c r="E529" s="3" t="s">
        <v>190</v>
      </c>
      <c r="F529" s="4">
        <v>101</v>
      </c>
      <c r="G529" s="14" t="s">
        <v>1271</v>
      </c>
    </row>
    <row r="530" spans="1:7" ht="15.75" customHeight="1">
      <c r="A530" s="3" t="s">
        <v>1124</v>
      </c>
      <c r="B530" s="10" t="str">
        <f>HYPERLINK("http://ah.ntu.edu.tw/web/Teacher!one.action?tid=2368&amp;depno=E2030","曾郁嫻")</f>
        <v>曾郁嫻</v>
      </c>
      <c r="C530" s="3" t="s">
        <v>249</v>
      </c>
      <c r="D530" s="3" t="s">
        <v>271</v>
      </c>
      <c r="E530" s="3" t="s">
        <v>190</v>
      </c>
      <c r="F530" s="4">
        <v>102</v>
      </c>
      <c r="G530" s="14" t="s">
        <v>1271</v>
      </c>
    </row>
    <row r="531" spans="1:7" ht="15.75" customHeight="1">
      <c r="A531" s="3" t="s">
        <v>1124</v>
      </c>
      <c r="B531" s="10" t="s">
        <v>515</v>
      </c>
      <c r="C531" s="3" t="s">
        <v>12</v>
      </c>
      <c r="D531" s="3" t="s">
        <v>400</v>
      </c>
      <c r="E531" s="3" t="s">
        <v>42</v>
      </c>
      <c r="F531" s="4" t="s">
        <v>516</v>
      </c>
      <c r="G531" s="14" t="s">
        <v>1271</v>
      </c>
    </row>
    <row r="532" spans="1:7" ht="15.75" customHeight="1">
      <c r="A532" s="3" t="s">
        <v>1124</v>
      </c>
      <c r="B532" s="10" t="str">
        <f>HYPERLINK("http://www.forex.ntu.edu.tw/people/bio.php?PID=78","傅友祥")</f>
        <v>傅友祥</v>
      </c>
      <c r="C532" s="3" t="s">
        <v>12</v>
      </c>
      <c r="D532" s="3" t="s">
        <v>400</v>
      </c>
      <c r="E532" s="3" t="s">
        <v>40</v>
      </c>
      <c r="F532" s="4">
        <v>105</v>
      </c>
      <c r="G532" s="14" t="s">
        <v>1271</v>
      </c>
    </row>
    <row r="533" spans="1:7" ht="15.75" customHeight="1">
      <c r="A533" s="3" t="s">
        <v>1124</v>
      </c>
      <c r="B533" s="10" t="str">
        <f>HYPERLINK("http://www.forex.ntu.edu.tw/people/bio.php?PID=10544","黃馨瑩")</f>
        <v>黃馨瑩</v>
      </c>
      <c r="C533" s="3" t="s">
        <v>6</v>
      </c>
      <c r="D533" s="3" t="s">
        <v>400</v>
      </c>
      <c r="E533" s="3" t="s">
        <v>40</v>
      </c>
      <c r="F533" s="4">
        <v>105</v>
      </c>
      <c r="G533" s="14" t="s">
        <v>1271</v>
      </c>
    </row>
    <row r="534" spans="1:7" ht="15.75" customHeight="1">
      <c r="A534" s="3" t="s">
        <v>1124</v>
      </c>
      <c r="B534" s="10" t="str">
        <f>HYPERLINK("http://www.forex.ntu.edu.tw/people/bio.php?PID=73","施純宜")</f>
        <v>施純宜</v>
      </c>
      <c r="C534" s="3" t="s">
        <v>22</v>
      </c>
      <c r="D534" s="3" t="s">
        <v>400</v>
      </c>
      <c r="E534" s="3" t="s">
        <v>40</v>
      </c>
      <c r="F534" s="4">
        <v>105</v>
      </c>
      <c r="G534" s="14" t="s">
        <v>1271</v>
      </c>
    </row>
    <row r="535" spans="1:7" ht="15.75" customHeight="1">
      <c r="A535" s="3" t="s">
        <v>1124</v>
      </c>
      <c r="B535" s="10" t="s">
        <v>743</v>
      </c>
      <c r="C535" s="3" t="s">
        <v>6</v>
      </c>
      <c r="D535" s="3" t="s">
        <v>400</v>
      </c>
      <c r="E535" s="3" t="s">
        <v>40</v>
      </c>
      <c r="F535" s="4">
        <v>106</v>
      </c>
      <c r="G535" s="14" t="s">
        <v>1271</v>
      </c>
    </row>
    <row r="536" spans="1:7" ht="15.75" customHeight="1">
      <c r="A536" s="3" t="s">
        <v>1124</v>
      </c>
      <c r="B536" s="10" t="str">
        <f>HYPERLINK("http://ah.ntu.edu.tw/web/Teacher!one.action?tid=1462","洪瑟君")</f>
        <v>洪瑟君</v>
      </c>
      <c r="C536" s="3" t="s">
        <v>249</v>
      </c>
      <c r="D536" s="3" t="s">
        <v>431</v>
      </c>
      <c r="E536" s="3" t="s">
        <v>432</v>
      </c>
      <c r="F536" s="4" t="s">
        <v>298</v>
      </c>
      <c r="G536" s="14" t="s">
        <v>1271</v>
      </c>
    </row>
    <row r="537" spans="1:7" ht="15.75" customHeight="1">
      <c r="A537" s="3" t="s">
        <v>1124</v>
      </c>
      <c r="B537" s="10" t="str">
        <f>HYPERLINK("http://ah.ntu.edu.tw/web/Teacher!one.action?tid=3537&amp;depno=E2010","陳巧玲")</f>
        <v>陳巧玲</v>
      </c>
      <c r="C537" s="3" t="s">
        <v>253</v>
      </c>
      <c r="D537" s="3" t="s">
        <v>254</v>
      </c>
      <c r="E537" s="3" t="s">
        <v>255</v>
      </c>
      <c r="F537" s="4">
        <v>105</v>
      </c>
      <c r="G537" s="14" t="s">
        <v>1271</v>
      </c>
    </row>
    <row r="538" spans="1:7" ht="15.75" customHeight="1">
      <c r="A538" s="3" t="s">
        <v>1124</v>
      </c>
      <c r="B538" s="10" t="str">
        <f>HYPERLINK("http://ah.ntu.edu.tw/web/Teacher!one.action?tid=3539","熊宜君")</f>
        <v>熊宜君</v>
      </c>
      <c r="C538" s="3" t="s">
        <v>253</v>
      </c>
      <c r="D538" s="3" t="s">
        <v>254</v>
      </c>
      <c r="E538" s="3" t="s">
        <v>255</v>
      </c>
      <c r="F538" s="4">
        <v>105</v>
      </c>
      <c r="G538" s="14" t="s">
        <v>1271</v>
      </c>
    </row>
    <row r="539" spans="1:7" ht="15.75" customHeight="1">
      <c r="A539" s="3" t="s">
        <v>1124</v>
      </c>
      <c r="B539" s="10" t="s">
        <v>884</v>
      </c>
      <c r="C539" s="3" t="s">
        <v>253</v>
      </c>
      <c r="D539" s="3" t="s">
        <v>254</v>
      </c>
      <c r="E539" s="3" t="s">
        <v>255</v>
      </c>
      <c r="F539" s="4">
        <v>106</v>
      </c>
      <c r="G539" s="14" t="s">
        <v>1271</v>
      </c>
    </row>
    <row r="540" spans="1:7" ht="15.75" customHeight="1">
      <c r="A540" s="3" t="s">
        <v>1124</v>
      </c>
      <c r="B540" s="10" t="s">
        <v>885</v>
      </c>
      <c r="C540" s="3" t="s">
        <v>253</v>
      </c>
      <c r="D540" s="3" t="s">
        <v>254</v>
      </c>
      <c r="E540" s="3" t="s">
        <v>255</v>
      </c>
      <c r="F540" s="4">
        <v>106</v>
      </c>
      <c r="G540" s="14" t="s">
        <v>1271</v>
      </c>
    </row>
    <row r="541" spans="1:7" ht="15.75" customHeight="1">
      <c r="A541" s="3" t="s">
        <v>1124</v>
      </c>
      <c r="B541" s="10" t="str">
        <f>HYPERLINK("http://ah.ntu.edu.tw/web/Teacher!one.action?tid=2805&amp;depno=E2070","符碧真")</f>
        <v>符碧真</v>
      </c>
      <c r="C541" s="3" t="s">
        <v>12</v>
      </c>
      <c r="D541" s="3" t="s">
        <v>254</v>
      </c>
      <c r="E541" s="3" t="s">
        <v>398</v>
      </c>
      <c r="F541" s="4">
        <v>103</v>
      </c>
      <c r="G541" s="14" t="s">
        <v>1271</v>
      </c>
    </row>
    <row r="542" spans="1:7" ht="15.75" customHeight="1">
      <c r="A542" s="3" t="s">
        <v>1124</v>
      </c>
      <c r="B542" s="10" t="str">
        <f>HYPERLINK("http://www.ed.ntnu.edu.tw/members/bio.php?PID=33","陳伊琳(轉往台師大)")</f>
        <v>陳伊琳(轉往台師大)</v>
      </c>
      <c r="C542" s="3" t="s">
        <v>249</v>
      </c>
      <c r="D542" s="3" t="s">
        <v>254</v>
      </c>
      <c r="E542" s="3" t="s">
        <v>102</v>
      </c>
      <c r="F542" s="4" t="s">
        <v>363</v>
      </c>
      <c r="G542" s="14" t="s">
        <v>1271</v>
      </c>
    </row>
    <row r="543" spans="1:7" ht="15.75" customHeight="1">
      <c r="A543" s="3" t="s">
        <v>1124</v>
      </c>
      <c r="B543" s="10" t="s">
        <v>426</v>
      </c>
      <c r="C543" s="3" t="s">
        <v>249</v>
      </c>
      <c r="D543" s="3" t="s">
        <v>254</v>
      </c>
      <c r="E543" s="3" t="s">
        <v>102</v>
      </c>
      <c r="F543" s="4">
        <v>106</v>
      </c>
      <c r="G543" s="14" t="s">
        <v>1271</v>
      </c>
    </row>
    <row r="544" spans="1:7" ht="15.75" customHeight="1">
      <c r="A544" s="3" t="s">
        <v>1124</v>
      </c>
      <c r="B544" s="10" t="str">
        <f>HYPERLINK("http://ah.ntu.edu.tw/web/Teacher!one.action?tid=2352","余育蘋")</f>
        <v>余育蘋</v>
      </c>
      <c r="C544" s="3" t="s">
        <v>6</v>
      </c>
      <c r="D544" s="3" t="s">
        <v>254</v>
      </c>
      <c r="E544" s="3" t="s">
        <v>190</v>
      </c>
      <c r="F544" s="4" t="s">
        <v>502</v>
      </c>
      <c r="G544" s="14" t="s">
        <v>1271</v>
      </c>
    </row>
    <row r="545" spans="1:7" ht="15.75" customHeight="1">
      <c r="A545" s="3" t="s">
        <v>1124</v>
      </c>
      <c r="B545" s="10" t="s">
        <v>574</v>
      </c>
      <c r="C545" s="3" t="s">
        <v>74</v>
      </c>
      <c r="D545" s="3" t="s">
        <v>254</v>
      </c>
      <c r="E545" s="3" t="s">
        <v>190</v>
      </c>
      <c r="F545" s="4" t="s">
        <v>339</v>
      </c>
      <c r="G545" s="14" t="s">
        <v>1271</v>
      </c>
    </row>
    <row r="546" spans="1:7" ht="15.75" customHeight="1">
      <c r="A546" s="3" t="s">
        <v>1124</v>
      </c>
      <c r="B546" s="10" t="str">
        <f>HYPERLINK("http://ah.ntu.edu.tw/web/Teacher!one.action?tid=2369","蘇玫尹")</f>
        <v>蘇玫尹</v>
      </c>
      <c r="C546" s="3" t="s">
        <v>249</v>
      </c>
      <c r="D546" s="3" t="s">
        <v>254</v>
      </c>
      <c r="E546" s="3" t="s">
        <v>190</v>
      </c>
      <c r="F546" s="4" t="s">
        <v>251</v>
      </c>
      <c r="G546" s="14" t="s">
        <v>1271</v>
      </c>
    </row>
    <row r="547" spans="1:7" ht="15.75" customHeight="1">
      <c r="A547" s="3" t="s">
        <v>1124</v>
      </c>
      <c r="B547" s="10" t="str">
        <f>HYPERLINK("http://ah.ntu.edu.tw/web/Teacher!one.action?tid=2353","黃國恩")</f>
        <v>黃國恩</v>
      </c>
      <c r="C547" s="3" t="s">
        <v>12</v>
      </c>
      <c r="D547" s="3" t="s">
        <v>254</v>
      </c>
      <c r="E547" s="3" t="s">
        <v>190</v>
      </c>
      <c r="F547" s="4">
        <v>103</v>
      </c>
      <c r="G547" s="14" t="s">
        <v>1271</v>
      </c>
    </row>
    <row r="548" spans="1:7" ht="15.75" customHeight="1">
      <c r="A548" s="3" t="s">
        <v>1124</v>
      </c>
      <c r="B548" s="10" t="s">
        <v>818</v>
      </c>
      <c r="C548" s="3" t="s">
        <v>249</v>
      </c>
      <c r="D548" s="3" t="s">
        <v>254</v>
      </c>
      <c r="E548" s="3" t="s">
        <v>190</v>
      </c>
      <c r="F548" s="4">
        <v>105</v>
      </c>
      <c r="G548" s="14" t="s">
        <v>1271</v>
      </c>
    </row>
    <row r="549" spans="1:7" ht="15.75" customHeight="1">
      <c r="A549" s="3" t="s">
        <v>1124</v>
      </c>
      <c r="B549" s="10" t="str">
        <f>HYPERLINK("http://www.law.ntu.edu.tw/index.php/%E6%95%99%E5%B8%AB%E5%88%97%E8%A1%A8/%E5%85%BC%E4%BB%BB%E6%95%99%E6%8E%88/item/224-%E8%A8%B1%E5%AE%97%E5%8A%9B","許宗力")</f>
        <v>許宗力</v>
      </c>
      <c r="C549" s="3" t="s">
        <v>12</v>
      </c>
      <c r="D549" s="3" t="s">
        <v>275</v>
      </c>
      <c r="E549" s="3" t="s">
        <v>746</v>
      </c>
      <c r="F549" s="4">
        <v>103</v>
      </c>
      <c r="G549" s="14" t="s">
        <v>1271</v>
      </c>
    </row>
    <row r="550" spans="1:7" ht="15.75" customHeight="1">
      <c r="A550" s="3" t="s">
        <v>1124</v>
      </c>
      <c r="B550" s="10" t="str">
        <f>HYPERLINK("http://www.law.ntu.edu.tw/index.php/%E8%AA%8D%E8%AD%98%E6%9C%AC%E9%99%A2/%E6%9C%AC%E9%99%A2%E5%B8%AB%E8%B3%87/item/235-%E5%90%B3%E5%BE%9E%E5%91%A8","吳從周")</f>
        <v>吳從周</v>
      </c>
      <c r="C550" s="3" t="s">
        <v>6</v>
      </c>
      <c r="D550" s="3" t="s">
        <v>275</v>
      </c>
      <c r="E550" s="3" t="s">
        <v>287</v>
      </c>
      <c r="F550" s="4" t="s">
        <v>418</v>
      </c>
      <c r="G550" s="14" t="s">
        <v>1271</v>
      </c>
    </row>
    <row r="551" spans="1:7" ht="15.75" customHeight="1">
      <c r="A551" s="3" t="s">
        <v>1124</v>
      </c>
      <c r="B551" s="10" t="str">
        <f>HYPERLINK("http://www.law.ntu.edu.tw/index.php/%E6%95%99%E5%B8%AB%E5%88%97%E8%A1%A8/%E5%85%BC%E4%BB%BB%E6%95%99%E6%8E%88/item/210-%E8%A9%B9%E6%A3%AE%E6%9E%97","詹森林")</f>
        <v>詹森林</v>
      </c>
      <c r="C551" s="3" t="s">
        <v>12</v>
      </c>
      <c r="D551" s="3" t="s">
        <v>275</v>
      </c>
      <c r="E551" s="3" t="s">
        <v>287</v>
      </c>
      <c r="F551" s="4" t="s">
        <v>362</v>
      </c>
      <c r="G551" s="14" t="s">
        <v>1271</v>
      </c>
    </row>
    <row r="552" spans="1:7" ht="15.75" customHeight="1">
      <c r="A552" s="3" t="s">
        <v>1124</v>
      </c>
      <c r="B552" s="10" t="s">
        <v>567</v>
      </c>
      <c r="C552" s="3" t="s">
        <v>12</v>
      </c>
      <c r="D552" s="3" t="s">
        <v>275</v>
      </c>
      <c r="E552" s="3" t="s">
        <v>287</v>
      </c>
      <c r="F552" s="4" t="s">
        <v>568</v>
      </c>
      <c r="G552" s="14" t="s">
        <v>1271</v>
      </c>
    </row>
    <row r="553" spans="1:7" ht="15.75" customHeight="1">
      <c r="A553" s="3" t="s">
        <v>1124</v>
      </c>
      <c r="B553" s="10" t="s">
        <v>749</v>
      </c>
      <c r="C553" s="3" t="s">
        <v>6</v>
      </c>
      <c r="D553" s="3" t="s">
        <v>750</v>
      </c>
      <c r="E553" s="3" t="s">
        <v>751</v>
      </c>
      <c r="F553" s="4" t="s">
        <v>246</v>
      </c>
      <c r="G553" s="14" t="s">
        <v>1271</v>
      </c>
    </row>
    <row r="554" spans="1:7" ht="15.75" customHeight="1">
      <c r="A554" s="3" t="s">
        <v>1124</v>
      </c>
      <c r="B554" s="10" t="s">
        <v>461</v>
      </c>
      <c r="C554" s="3" t="s">
        <v>12</v>
      </c>
      <c r="D554" s="3" t="s">
        <v>275</v>
      </c>
      <c r="E554" s="3" t="s">
        <v>287</v>
      </c>
      <c r="F554" s="4" t="s">
        <v>240</v>
      </c>
      <c r="G554" s="14" t="s">
        <v>1271</v>
      </c>
    </row>
    <row r="555" spans="1:7" ht="15.75" customHeight="1">
      <c r="A555" s="3" t="s">
        <v>1124</v>
      </c>
      <c r="B555" s="10" t="s">
        <v>644</v>
      </c>
      <c r="C555" s="3" t="s">
        <v>12</v>
      </c>
      <c r="D555" s="3" t="s">
        <v>275</v>
      </c>
      <c r="E555" s="3" t="s">
        <v>287</v>
      </c>
      <c r="F555" s="4" t="s">
        <v>237</v>
      </c>
      <c r="G555" s="14" t="s">
        <v>1271</v>
      </c>
    </row>
    <row r="556" spans="1:7" ht="15.75" customHeight="1">
      <c r="A556" s="3" t="s">
        <v>1124</v>
      </c>
      <c r="B556" s="10" t="str">
        <f>HYPERLINK("http://www.law.ntu.edu.tw/index.php/%E8%AA%8D%E8%AD%98%E6%9C%AC%E9%99%A2/%E6%9C%AC%E9%99%A2%E5%B8%AB%E8%B3%87/item/213-%E9%BB%83%E8%A9%A9%E6%B7%B3","黃詩淳")</f>
        <v>黃詩淳</v>
      </c>
      <c r="C556" s="3" t="s">
        <v>6</v>
      </c>
      <c r="D556" s="3" t="s">
        <v>275</v>
      </c>
      <c r="E556" s="3" t="s">
        <v>287</v>
      </c>
      <c r="F556" s="4" t="s">
        <v>341</v>
      </c>
      <c r="G556" s="14" t="s">
        <v>1271</v>
      </c>
    </row>
    <row r="557" spans="1:7" ht="15.75" customHeight="1">
      <c r="A557" s="3" t="s">
        <v>1124</v>
      </c>
      <c r="B557" s="10" t="s">
        <v>856</v>
      </c>
      <c r="C557" s="3" t="s">
        <v>12</v>
      </c>
      <c r="D557" s="3" t="s">
        <v>275</v>
      </c>
      <c r="E557" s="3" t="s">
        <v>287</v>
      </c>
      <c r="F557" s="4" t="s">
        <v>262</v>
      </c>
      <c r="G557" s="14" t="s">
        <v>1271</v>
      </c>
    </row>
    <row r="558" spans="1:7" ht="15.75" customHeight="1">
      <c r="A558" s="3" t="s">
        <v>1124</v>
      </c>
      <c r="B558" s="10" t="str">
        <f>HYPERLINK("http://www.law.ntu.edu.tw/index.php/%E8%AA%8D%E8%AD%98%E6%9C%AC%E9%99%A2/%E6%9C%AC%E9%99%A2%E5%B8%AB%E8%B3%87/item/239-%E6%9D%8E%E8%8C%82%E7%94%9F","李茂生")</f>
        <v>李茂生</v>
      </c>
      <c r="C558" s="3" t="s">
        <v>12</v>
      </c>
      <c r="D558" s="3" t="s">
        <v>275</v>
      </c>
      <c r="E558" s="3" t="s">
        <v>287</v>
      </c>
      <c r="F558" s="4">
        <v>101</v>
      </c>
      <c r="G558" s="14" t="s">
        <v>1271</v>
      </c>
    </row>
    <row r="559" spans="1:7" ht="15.75" customHeight="1">
      <c r="A559" s="3" t="s">
        <v>1124</v>
      </c>
      <c r="B559" s="10" t="str">
        <f>HYPERLINK("http://www.law.ntu.edu.tw/index.php/%E8%AA%8D%E8%AD%98%E6%9C%AC%E9%99%A2/%E6%9C%AC%E9%99%A2%E5%B8%AB%E8%B3%87/item/219-%E9%99%B3%E5%BF%A0%E4%BA%94","陳忠五")</f>
        <v>陳忠五</v>
      </c>
      <c r="C559" s="3" t="s">
        <v>12</v>
      </c>
      <c r="D559" s="3" t="s">
        <v>275</v>
      </c>
      <c r="E559" s="3" t="s">
        <v>287</v>
      </c>
      <c r="F559" s="4">
        <v>102</v>
      </c>
      <c r="G559" s="14" t="s">
        <v>1271</v>
      </c>
    </row>
    <row r="560" spans="1:7" ht="15.75" customHeight="1">
      <c r="A560" s="3" t="s">
        <v>1124</v>
      </c>
      <c r="B560" s="12" t="s">
        <v>718</v>
      </c>
      <c r="C560" s="3" t="s">
        <v>249</v>
      </c>
      <c r="D560" s="3" t="s">
        <v>275</v>
      </c>
      <c r="E560" s="3" t="s">
        <v>287</v>
      </c>
      <c r="F560" s="4">
        <v>104</v>
      </c>
      <c r="G560" s="14" t="s">
        <v>1271</v>
      </c>
    </row>
    <row r="561" spans="1:7" ht="15.75" customHeight="1">
      <c r="A561" s="3" t="s">
        <v>1124</v>
      </c>
      <c r="B561" s="10" t="str">
        <f>HYPERLINK("http://www.law.ntu.edu.tw/index.php/%E8%AA%8D%E8%AD%98%E6%9C%AC%E9%99%A2/%E6%9C%AC%E9%99%A2%E5%B8%AB%E8%B3%87/item/205-%E8%AC%9D%E7%85%9C%E5%81%89","謝煜偉")</f>
        <v>謝煜偉</v>
      </c>
      <c r="C561" s="3" t="s">
        <v>6</v>
      </c>
      <c r="D561" s="3" t="s">
        <v>275</v>
      </c>
      <c r="E561" s="3" t="s">
        <v>287</v>
      </c>
      <c r="F561" s="4">
        <v>104</v>
      </c>
      <c r="G561" s="14" t="s">
        <v>1271</v>
      </c>
    </row>
    <row r="562" spans="1:7" ht="15.75" customHeight="1">
      <c r="A562" s="3" t="s">
        <v>1124</v>
      </c>
      <c r="B562" s="10" t="s">
        <v>876</v>
      </c>
      <c r="C562" s="3" t="s">
        <v>249</v>
      </c>
      <c r="D562" s="3" t="s">
        <v>275</v>
      </c>
      <c r="E562" s="3" t="s">
        <v>287</v>
      </c>
      <c r="F562" s="4">
        <v>106</v>
      </c>
      <c r="G562" s="14" t="s">
        <v>1271</v>
      </c>
    </row>
    <row r="563" spans="1:7" ht="15.75" customHeight="1">
      <c r="A563" s="3" t="s">
        <v>1124</v>
      </c>
      <c r="B563" s="10" t="str">
        <f>HYPERLINK("http://www.law.ntu.edu.tw/index.php/%E8%AA%8D%E8%AD%98%E6%9C%AC%E9%99%A2/%E6%9C%AC%E9%99%A2%E5%B8%AB%E8%B3%87/item/216-%E9%99%B3%E8%81%B0%E5%AF%8C","陳聰富")</f>
        <v>陳聰富</v>
      </c>
      <c r="C563" s="3" t="s">
        <v>12</v>
      </c>
      <c r="D563" s="3" t="s">
        <v>275</v>
      </c>
      <c r="E563" s="3" t="s">
        <v>1114</v>
      </c>
      <c r="F563" s="4">
        <v>100</v>
      </c>
      <c r="G563" s="14" t="s">
        <v>1271</v>
      </c>
    </row>
    <row r="564" spans="1:7" ht="15.75" customHeight="1">
      <c r="A564" s="3" t="s">
        <v>1124</v>
      </c>
      <c r="B564" s="10" t="str">
        <f>HYPERLINK("http://www.law.ntu.edu.tw/index.php/%E8%AA%8D%E8%AD%98%E6%9C%AC%E9%99%A2/%E6%9C%AC%E9%99%A2%E5%B8%AB%E8%B3%87/item/242-%E7%8E%8B%E6%B3%B0%E5%8D%87","王泰升")</f>
        <v>王泰升</v>
      </c>
      <c r="C564" s="3" t="s">
        <v>12</v>
      </c>
      <c r="D564" s="3" t="s">
        <v>275</v>
      </c>
      <c r="E564" s="3" t="s">
        <v>372</v>
      </c>
      <c r="F564" s="4" t="s">
        <v>251</v>
      </c>
      <c r="G564" s="14" t="s">
        <v>1271</v>
      </c>
    </row>
    <row r="565" spans="1:7" ht="15.75" customHeight="1">
      <c r="A565" s="3" t="s">
        <v>1124</v>
      </c>
      <c r="B565" s="10" t="s">
        <v>677</v>
      </c>
      <c r="C565" s="3" t="s">
        <v>12</v>
      </c>
      <c r="D565" s="3" t="s">
        <v>275</v>
      </c>
      <c r="E565" s="3" t="s">
        <v>276</v>
      </c>
      <c r="F565" s="4" t="s">
        <v>236</v>
      </c>
      <c r="G565" s="14" t="s">
        <v>1271</v>
      </c>
    </row>
    <row r="566" spans="1:7" ht="15.75" customHeight="1">
      <c r="A566" s="3" t="s">
        <v>1124</v>
      </c>
      <c r="B566" s="10" t="str">
        <f>HYPERLINK("http://www.law.ntu.edu.tw/index.php/%E8%AA%8D%E8%AD%98%E6%9C%AC%E9%99%A2/%E6%9C%AC%E9%99%A2%E5%B8%AB%E8%B3%87/item/208-%E8%94%A1%E8%8B%B1%E6%AC%A3","蔡英欣")</f>
        <v>蔡英欣</v>
      </c>
      <c r="C566" s="3" t="s">
        <v>6</v>
      </c>
      <c r="D566" s="3" t="s">
        <v>275</v>
      </c>
      <c r="E566" s="3" t="s">
        <v>276</v>
      </c>
      <c r="F566" s="4">
        <v>100</v>
      </c>
      <c r="G566" s="14" t="s">
        <v>1271</v>
      </c>
    </row>
    <row r="567" spans="1:7" ht="15.75" customHeight="1">
      <c r="A567" s="3" t="s">
        <v>1124</v>
      </c>
      <c r="B567" s="10" t="str">
        <f>HYPERLINK("http://www.coss.ntu.edu.tw/zh_tw/8/%E6%9B%BE-%E5%AC%BF%E8%8A%AC-19162899","曾嬿芬")</f>
        <v>曾嬿芬</v>
      </c>
      <c r="C567" s="3" t="s">
        <v>12</v>
      </c>
      <c r="D567" s="3" t="s">
        <v>1113</v>
      </c>
      <c r="E567" s="3" t="s">
        <v>1112</v>
      </c>
      <c r="F567" s="4">
        <v>101</v>
      </c>
      <c r="G567" s="14" t="s">
        <v>1271</v>
      </c>
    </row>
    <row r="568" spans="1:7" ht="15.75" customHeight="1">
      <c r="A568" s="3" t="s">
        <v>1124</v>
      </c>
      <c r="B568" s="10" t="str">
        <f>HYPERLINK("http://www.nd.ntu.edu.tw/zh_tw/member/teacher/%E6%96%BD-%E4%B8%96%E9%A7%BF-21429679","施世駿")</f>
        <v>施世駿</v>
      </c>
      <c r="C568" s="3" t="s">
        <v>6</v>
      </c>
      <c r="D568" s="3" t="s">
        <v>1113</v>
      </c>
      <c r="E568" s="3" t="s">
        <v>646</v>
      </c>
      <c r="F568" s="4">
        <v>101</v>
      </c>
      <c r="G568" s="14" t="s">
        <v>1271</v>
      </c>
    </row>
    <row r="569" spans="1:7" ht="15.75" customHeight="1">
      <c r="A569" s="3" t="s">
        <v>1124</v>
      </c>
      <c r="B569" s="10" t="str">
        <f>HYPERLINK("http://ah.ntu.edu.tw/web/Teacher!one.action?tid=3202","吳聰敏")</f>
        <v>吳聰敏</v>
      </c>
      <c r="C569" s="3" t="s">
        <v>12</v>
      </c>
      <c r="D569" s="3" t="s">
        <v>1113</v>
      </c>
      <c r="E569" s="3" t="s">
        <v>1111</v>
      </c>
      <c r="F569" s="4">
        <v>101</v>
      </c>
      <c r="G569" s="14" t="s">
        <v>1271</v>
      </c>
    </row>
    <row r="570" spans="1:7" ht="15.75" customHeight="1">
      <c r="A570" s="3" t="s">
        <v>1124</v>
      </c>
      <c r="B570" s="10" t="s">
        <v>861</v>
      </c>
      <c r="C570" s="3" t="s">
        <v>12</v>
      </c>
      <c r="D570" s="3" t="s">
        <v>76</v>
      </c>
      <c r="E570" s="3" t="s">
        <v>302</v>
      </c>
      <c r="F570" s="4" t="s">
        <v>286</v>
      </c>
      <c r="G570" s="14" t="s">
        <v>1271</v>
      </c>
    </row>
    <row r="571" spans="1:7" ht="15.75" customHeight="1">
      <c r="A571" s="3" t="s">
        <v>1124</v>
      </c>
      <c r="B571" s="10" t="str">
        <f>HYPERLINK("http://politics.ntu.edu.tw/?p=294","王宏文")</f>
        <v>王宏文</v>
      </c>
      <c r="C571" s="3" t="s">
        <v>6</v>
      </c>
      <c r="D571" s="3" t="s">
        <v>76</v>
      </c>
      <c r="E571" s="3" t="s">
        <v>302</v>
      </c>
      <c r="F571" s="4">
        <v>104</v>
      </c>
      <c r="G571" s="14" t="s">
        <v>1271</v>
      </c>
    </row>
    <row r="572" spans="1:7" ht="15.75" customHeight="1">
      <c r="A572" s="3" t="s">
        <v>1124</v>
      </c>
      <c r="B572" s="10" t="str">
        <f>HYPERLINK("http://politics.ntu.edu.tw/?p=147","蘇彩足")</f>
        <v>蘇彩足</v>
      </c>
      <c r="C572" s="3" t="s">
        <v>12</v>
      </c>
      <c r="D572" s="3" t="s">
        <v>76</v>
      </c>
      <c r="E572" s="3" t="s">
        <v>655</v>
      </c>
      <c r="F572" s="4" t="s">
        <v>656</v>
      </c>
      <c r="G572" s="14" t="s">
        <v>1271</v>
      </c>
    </row>
    <row r="573" spans="1:7" ht="15.75" customHeight="1">
      <c r="A573" s="3" t="s">
        <v>1124</v>
      </c>
      <c r="B573" s="10" t="str">
        <f>HYPERLINK("http://ntusw.ntu.edu.tw/zh_tw/member/%E5%82%85-%E5%BE%9E%E5%96%9C-58525216","傅從喜")</f>
        <v>傅從喜</v>
      </c>
      <c r="C573" s="3" t="s">
        <v>6</v>
      </c>
      <c r="D573" s="3" t="s">
        <v>76</v>
      </c>
      <c r="E573" s="3" t="s">
        <v>364</v>
      </c>
      <c r="F573" s="4" t="s">
        <v>350</v>
      </c>
      <c r="G573" s="14" t="s">
        <v>1271</v>
      </c>
    </row>
    <row r="574" spans="1:7" ht="15.75" customHeight="1">
      <c r="A574" s="3" t="s">
        <v>1124</v>
      </c>
      <c r="B574" s="10" t="s">
        <v>366</v>
      </c>
      <c r="C574" s="3" t="s">
        <v>12</v>
      </c>
      <c r="D574" s="3" t="s">
        <v>76</v>
      </c>
      <c r="E574" s="3" t="s">
        <v>364</v>
      </c>
      <c r="F574" s="4" t="s">
        <v>367</v>
      </c>
      <c r="G574" s="14" t="s">
        <v>1271</v>
      </c>
    </row>
    <row r="575" spans="1:7" ht="15.75" customHeight="1">
      <c r="A575" s="3" t="s">
        <v>1124</v>
      </c>
      <c r="B575" s="10" t="s">
        <v>822</v>
      </c>
      <c r="C575" s="3" t="s">
        <v>12</v>
      </c>
      <c r="D575" s="3" t="s">
        <v>76</v>
      </c>
      <c r="E575" s="3" t="s">
        <v>364</v>
      </c>
      <c r="F575" s="4" t="s">
        <v>509</v>
      </c>
      <c r="G575" s="14" t="s">
        <v>1271</v>
      </c>
    </row>
    <row r="576" spans="1:7" ht="15.75" customHeight="1">
      <c r="A576" s="3" t="s">
        <v>1124</v>
      </c>
      <c r="B576" s="10" t="str">
        <f>HYPERLINK("http://ntusw.ntu.edu.tw/zh_tw/member/%E9%99%B3-%E6%80%A1%E4%BC%83-25561283","陳怡伃")</f>
        <v>陳怡伃</v>
      </c>
      <c r="C576" s="3" t="s">
        <v>22</v>
      </c>
      <c r="D576" s="3" t="s">
        <v>76</v>
      </c>
      <c r="E576" s="3" t="s">
        <v>364</v>
      </c>
      <c r="F576" s="4">
        <v>105</v>
      </c>
      <c r="G576" s="14" t="s">
        <v>1271</v>
      </c>
    </row>
    <row r="577" spans="1:7" ht="15.75" customHeight="1">
      <c r="A577" s="3" t="s">
        <v>1124</v>
      </c>
      <c r="B577" s="10" t="s">
        <v>817</v>
      </c>
      <c r="C577" s="3" t="s">
        <v>6</v>
      </c>
      <c r="D577" s="3" t="s">
        <v>76</v>
      </c>
      <c r="E577" s="3" t="s">
        <v>364</v>
      </c>
      <c r="F577" s="4">
        <v>105</v>
      </c>
      <c r="G577" s="14" t="s">
        <v>1271</v>
      </c>
    </row>
    <row r="578" spans="1:7" ht="15.75" customHeight="1">
      <c r="A578" s="3" t="s">
        <v>1124</v>
      </c>
      <c r="B578" s="10" t="str">
        <f>HYPERLINK("http://www.coss.ntu.edu.tw/zh_tw/8/%E8%98%87-%E5%9C%8B%E8%B3%A2-62654298","蘇國賢")</f>
        <v>蘇國賢</v>
      </c>
      <c r="C578" s="3" t="s">
        <v>12</v>
      </c>
      <c r="D578" s="3" t="s">
        <v>76</v>
      </c>
      <c r="E578" s="3" t="s">
        <v>77</v>
      </c>
      <c r="F578" s="4" t="s">
        <v>347</v>
      </c>
      <c r="G578" s="14" t="s">
        <v>1271</v>
      </c>
    </row>
    <row r="579" spans="1:7" ht="15.75" customHeight="1">
      <c r="A579" s="3" t="s">
        <v>1124</v>
      </c>
      <c r="B579" s="10" t="str">
        <f>HYPERLINK("http://www.coss.ntu.edu.tw/zh_tw/8/%E5%90%B3-%E5%98%89%E8%8B%93-10939571","吳嘉苓")</f>
        <v>吳嘉苓</v>
      </c>
      <c r="C579" s="3" t="s">
        <v>12</v>
      </c>
      <c r="D579" s="3" t="s">
        <v>76</v>
      </c>
      <c r="E579" s="3" t="s">
        <v>77</v>
      </c>
      <c r="F579" s="4" t="s">
        <v>363</v>
      </c>
      <c r="G579" s="14" t="s">
        <v>1271</v>
      </c>
    </row>
    <row r="580" spans="1:7" ht="15.75" customHeight="1">
      <c r="A580" s="3" t="s">
        <v>1124</v>
      </c>
      <c r="B580" s="10" t="s">
        <v>594</v>
      </c>
      <c r="C580" s="3" t="s">
        <v>6</v>
      </c>
      <c r="D580" s="3" t="s">
        <v>76</v>
      </c>
      <c r="E580" s="3" t="s">
        <v>77</v>
      </c>
      <c r="F580" s="4" t="s">
        <v>509</v>
      </c>
      <c r="G580" s="14" t="s">
        <v>1271</v>
      </c>
    </row>
    <row r="581" spans="1:7" ht="15.75" customHeight="1">
      <c r="A581" s="3" t="s">
        <v>1124</v>
      </c>
      <c r="B581" s="10" t="str">
        <f>HYPERLINK("http://www.coss.ntu.edu.tw/zh_tw/8/%E8%B3%B4-%E6%9B%89%E9%BB%8E-47049574","賴曉黎")</f>
        <v>賴曉黎</v>
      </c>
      <c r="C581" s="3" t="s">
        <v>6</v>
      </c>
      <c r="D581" s="3" t="s">
        <v>76</v>
      </c>
      <c r="E581" s="3" t="s">
        <v>77</v>
      </c>
      <c r="F581" s="4" t="s">
        <v>354</v>
      </c>
      <c r="G581" s="14" t="s">
        <v>1271</v>
      </c>
    </row>
    <row r="582" spans="1:7" ht="15.75" customHeight="1">
      <c r="A582" s="3" t="s">
        <v>1124</v>
      </c>
      <c r="B582" s="10" t="str">
        <f>HYPERLINK("http://www.coss.ntu.edu.tw/zh_tw/AboutCOSS/FacultyDirectory/%E6%9E%97-%E5%9C%8B%E6%98%8E-45056767","林國明")</f>
        <v>林國明</v>
      </c>
      <c r="C582" s="3" t="s">
        <v>6</v>
      </c>
      <c r="D582" s="3" t="s">
        <v>76</v>
      </c>
      <c r="E582" s="3" t="s">
        <v>77</v>
      </c>
      <c r="F582" s="4">
        <v>100</v>
      </c>
      <c r="G582" s="14" t="s">
        <v>1271</v>
      </c>
    </row>
    <row r="583" spans="1:7" ht="15.75" customHeight="1">
      <c r="A583" s="3" t="s">
        <v>1124</v>
      </c>
      <c r="B583" s="10" t="s">
        <v>314</v>
      </c>
      <c r="C583" s="3" t="s">
        <v>249</v>
      </c>
      <c r="D583" s="3" t="s">
        <v>76</v>
      </c>
      <c r="E583" s="3" t="s">
        <v>77</v>
      </c>
      <c r="F583" s="4">
        <v>102</v>
      </c>
      <c r="G583" s="14" t="s">
        <v>1271</v>
      </c>
    </row>
    <row r="584" spans="1:7" ht="15.75" customHeight="1">
      <c r="A584" s="3" t="s">
        <v>1124</v>
      </c>
      <c r="B584" s="10" t="str">
        <f>HYPERLINK("http://homepage.ntu.edu.tw/~pclan/profile.html","藍佩嘉")</f>
        <v>藍佩嘉</v>
      </c>
      <c r="C584" s="3" t="s">
        <v>12</v>
      </c>
      <c r="D584" s="3" t="s">
        <v>76</v>
      </c>
      <c r="E584" s="3" t="s">
        <v>77</v>
      </c>
      <c r="F584" s="4">
        <v>103</v>
      </c>
      <c r="G584" s="14" t="s">
        <v>1271</v>
      </c>
    </row>
    <row r="585" spans="1:7" ht="15.75" customHeight="1">
      <c r="A585" s="3" t="s">
        <v>1124</v>
      </c>
      <c r="B585" s="10" t="str">
        <f>HYPERLINK("http://www.coss.ntu.edu.tw/zh_tw/8/%E7%B0%A1-%E5%A6%A4%E5%84%92-25595794","簡妤儒")</f>
        <v>簡妤儒</v>
      </c>
      <c r="C585" s="3" t="s">
        <v>22</v>
      </c>
      <c r="D585" s="3" t="s">
        <v>76</v>
      </c>
      <c r="E585" s="3" t="s">
        <v>77</v>
      </c>
      <c r="F585" s="4">
        <v>105</v>
      </c>
      <c r="G585" s="14" t="s">
        <v>1271</v>
      </c>
    </row>
    <row r="586" spans="1:7" ht="15.75" customHeight="1">
      <c r="A586" s="3" t="s">
        <v>1124</v>
      </c>
      <c r="B586" s="10" t="s">
        <v>456</v>
      </c>
      <c r="C586" s="3" t="s">
        <v>22</v>
      </c>
      <c r="D586" s="3" t="s">
        <v>76</v>
      </c>
      <c r="E586" s="3" t="s">
        <v>77</v>
      </c>
      <c r="F586" s="4">
        <v>106</v>
      </c>
      <c r="G586" s="14" t="s">
        <v>1271</v>
      </c>
    </row>
    <row r="587" spans="1:7" ht="15.75" customHeight="1">
      <c r="A587" s="3" t="s">
        <v>1124</v>
      </c>
      <c r="B587" s="10" t="str">
        <f>HYPERLINK("http://politics.ntu.edu.tw/?p=215","黃長玲")</f>
        <v>黃長玲</v>
      </c>
      <c r="C587" s="3" t="s">
        <v>12</v>
      </c>
      <c r="D587" s="3" t="s">
        <v>76</v>
      </c>
      <c r="E587" s="3" t="s">
        <v>250</v>
      </c>
      <c r="F587" s="4" t="s">
        <v>471</v>
      </c>
      <c r="G587" s="14" t="s">
        <v>1271</v>
      </c>
    </row>
    <row r="588" spans="1:7" ht="15.75" customHeight="1">
      <c r="A588" s="3" t="s">
        <v>1124</v>
      </c>
      <c r="B588" s="10" t="str">
        <f>HYPERLINK("http://politics.ntu.edu.tw/?p=175","吳玉山")</f>
        <v>吳玉山</v>
      </c>
      <c r="C588" s="3" t="s">
        <v>12</v>
      </c>
      <c r="D588" s="3" t="s">
        <v>76</v>
      </c>
      <c r="E588" s="3" t="s">
        <v>250</v>
      </c>
      <c r="F588" s="4" t="s">
        <v>471</v>
      </c>
      <c r="G588" s="14" t="s">
        <v>1271</v>
      </c>
    </row>
    <row r="589" spans="1:7" ht="15.75" customHeight="1">
      <c r="A589" s="3" t="s">
        <v>1124</v>
      </c>
      <c r="B589" s="10" t="str">
        <f>HYPERLINK("http://politics.ntu.edu.tw/?p=208","林俊宏")</f>
        <v>林俊宏</v>
      </c>
      <c r="C589" s="3" t="s">
        <v>12</v>
      </c>
      <c r="D589" s="3" t="s">
        <v>76</v>
      </c>
      <c r="E589" s="3" t="s">
        <v>250</v>
      </c>
      <c r="F589" s="4" t="s">
        <v>335</v>
      </c>
      <c r="G589" s="14" t="s">
        <v>1271</v>
      </c>
    </row>
    <row r="590" spans="1:7" ht="15.75" customHeight="1">
      <c r="A590" s="3" t="s">
        <v>1124</v>
      </c>
      <c r="B590" s="10" t="s">
        <v>738</v>
      </c>
      <c r="C590" s="3" t="s">
        <v>12</v>
      </c>
      <c r="D590" s="3" t="s">
        <v>76</v>
      </c>
      <c r="E590" s="3" t="s">
        <v>250</v>
      </c>
      <c r="F590" s="4" t="s">
        <v>509</v>
      </c>
      <c r="G590" s="14" t="s">
        <v>1271</v>
      </c>
    </row>
    <row r="591" spans="1:7" ht="15.75" customHeight="1">
      <c r="A591" s="3" t="s">
        <v>1124</v>
      </c>
      <c r="B591" s="10" t="str">
        <f>HYPERLINK("http://politics.ntu.edu.tw/?p=116","明居正")</f>
        <v>明居正</v>
      </c>
      <c r="C591" s="3" t="s">
        <v>12</v>
      </c>
      <c r="D591" s="3" t="s">
        <v>76</v>
      </c>
      <c r="E591" s="3" t="s">
        <v>250</v>
      </c>
      <c r="F591" s="4" t="s">
        <v>386</v>
      </c>
      <c r="G591" s="14" t="s">
        <v>1271</v>
      </c>
    </row>
    <row r="592" spans="1:7" ht="15.75" customHeight="1">
      <c r="A592" s="3" t="s">
        <v>1124</v>
      </c>
      <c r="B592" s="10" t="str">
        <f>HYPERLINK("http://politics.ntu.edu.tw/?p=5108","蔡季廷")</f>
        <v>蔡季廷</v>
      </c>
      <c r="C592" s="3" t="s">
        <v>249</v>
      </c>
      <c r="D592" s="3" t="s">
        <v>76</v>
      </c>
      <c r="E592" s="3" t="s">
        <v>250</v>
      </c>
      <c r="F592" s="4" t="s">
        <v>251</v>
      </c>
      <c r="G592" s="14" t="s">
        <v>1271</v>
      </c>
    </row>
    <row r="593" spans="1:7" ht="15.75" customHeight="1">
      <c r="A593" s="3" t="s">
        <v>1124</v>
      </c>
      <c r="B593" s="10" t="s">
        <v>874</v>
      </c>
      <c r="C593" s="3" t="s">
        <v>12</v>
      </c>
      <c r="D593" s="3" t="s">
        <v>76</v>
      </c>
      <c r="E593" s="3" t="s">
        <v>250</v>
      </c>
      <c r="F593" s="4" t="s">
        <v>304</v>
      </c>
      <c r="G593" s="14" t="s">
        <v>1271</v>
      </c>
    </row>
    <row r="594" spans="1:7" ht="15.75" customHeight="1">
      <c r="A594" s="3" t="s">
        <v>1124</v>
      </c>
      <c r="B594" s="10" t="str">
        <f>HYPERLINK("http://politics.ntu.edu.tw/?p=14","王業立")</f>
        <v>王業立</v>
      </c>
      <c r="C594" s="3" t="s">
        <v>12</v>
      </c>
      <c r="D594" s="3" t="s">
        <v>76</v>
      </c>
      <c r="E594" s="3" t="s">
        <v>250</v>
      </c>
      <c r="F594" s="4">
        <v>104</v>
      </c>
      <c r="G594" s="14" t="s">
        <v>1271</v>
      </c>
    </row>
    <row r="595" spans="1:7" ht="15.75" customHeight="1">
      <c r="A595" s="3" t="s">
        <v>1124</v>
      </c>
      <c r="B595" s="10" t="s">
        <v>788</v>
      </c>
      <c r="C595" s="3" t="s">
        <v>6</v>
      </c>
      <c r="D595" s="3" t="s">
        <v>76</v>
      </c>
      <c r="E595" s="3" t="s">
        <v>334</v>
      </c>
      <c r="F595" s="4" t="s">
        <v>353</v>
      </c>
      <c r="G595" s="14" t="s">
        <v>1271</v>
      </c>
    </row>
    <row r="596" spans="1:7" ht="15.75" customHeight="1">
      <c r="A596" s="3" t="s">
        <v>1124</v>
      </c>
      <c r="B596" s="10" t="str">
        <f>HYPERLINK("http://www.nd.ntu.edu.tw/zh_tw/member/teacher/%E9%99%B3-%E6%98%8E%E9%80%9A-52904526","陳明通")</f>
        <v>陳明通</v>
      </c>
      <c r="C596" s="3" t="s">
        <v>12</v>
      </c>
      <c r="D596" s="3" t="s">
        <v>76</v>
      </c>
      <c r="E596" s="3" t="s">
        <v>334</v>
      </c>
      <c r="F596" s="4" t="s">
        <v>335</v>
      </c>
      <c r="G596" s="14" t="s">
        <v>1271</v>
      </c>
    </row>
    <row r="597" spans="1:7" ht="15.75" customHeight="1">
      <c r="A597" s="3" t="s">
        <v>1124</v>
      </c>
      <c r="B597" s="10" t="s">
        <v>508</v>
      </c>
      <c r="C597" s="3" t="s">
        <v>12</v>
      </c>
      <c r="D597" s="3" t="s">
        <v>76</v>
      </c>
      <c r="E597" s="3" t="s">
        <v>334</v>
      </c>
      <c r="F597" s="4" t="s">
        <v>509</v>
      </c>
      <c r="G597" s="14" t="s">
        <v>1271</v>
      </c>
    </row>
    <row r="598" spans="1:7" ht="15.75" customHeight="1">
      <c r="A598" s="3" t="s">
        <v>1124</v>
      </c>
      <c r="B598" s="10" t="str">
        <f>HYPERLINK("http://www.nd.ntu.edu.tw/zh_tw/member/teacher/Chih-Sung-Teng-81229667","鄧志松")</f>
        <v>鄧志松</v>
      </c>
      <c r="C598" s="3" t="s">
        <v>6</v>
      </c>
      <c r="D598" s="3" t="s">
        <v>76</v>
      </c>
      <c r="E598" s="3" t="s">
        <v>334</v>
      </c>
      <c r="F598" s="4" t="s">
        <v>373</v>
      </c>
      <c r="G598" s="14" t="s">
        <v>1271</v>
      </c>
    </row>
    <row r="599" spans="1:7" ht="15.75" customHeight="1">
      <c r="A599" s="3" t="s">
        <v>1124</v>
      </c>
      <c r="B599" s="10" t="s">
        <v>832</v>
      </c>
      <c r="C599" s="3" t="s">
        <v>22</v>
      </c>
      <c r="D599" s="3" t="s">
        <v>76</v>
      </c>
      <c r="E599" s="3" t="s">
        <v>334</v>
      </c>
      <c r="F599" s="4" t="s">
        <v>236</v>
      </c>
      <c r="G599" s="14" t="s">
        <v>1271</v>
      </c>
    </row>
    <row r="600" spans="1:7" ht="15.75" customHeight="1">
      <c r="A600" s="3" t="s">
        <v>1124</v>
      </c>
      <c r="B600" s="12" t="s">
        <v>421</v>
      </c>
      <c r="C600" s="3" t="s">
        <v>12</v>
      </c>
      <c r="D600" s="3" t="s">
        <v>76</v>
      </c>
      <c r="E600" s="3" t="s">
        <v>334</v>
      </c>
      <c r="F600" s="4">
        <v>101</v>
      </c>
      <c r="G600" s="14" t="s">
        <v>1271</v>
      </c>
    </row>
    <row r="601" spans="1:7" ht="15.75" customHeight="1">
      <c r="A601" s="3" t="s">
        <v>1124</v>
      </c>
      <c r="B601" s="10" t="str">
        <f>HYPERLINK("http://www.nd.ntu.edu.tw/zh_tw/member/teacher/%E8%BE%9B-%E7%82%B3%E9%9A%86-5315478","辛炳隆")</f>
        <v>辛炳隆</v>
      </c>
      <c r="C601" s="3" t="s">
        <v>6</v>
      </c>
      <c r="D601" s="3" t="s">
        <v>76</v>
      </c>
      <c r="E601" s="3" t="s">
        <v>334</v>
      </c>
      <c r="F601" s="4">
        <v>102</v>
      </c>
      <c r="G601" s="14" t="s">
        <v>1271</v>
      </c>
    </row>
    <row r="602" spans="1:7" ht="15.75" customHeight="1">
      <c r="A602" s="3" t="s">
        <v>1124</v>
      </c>
      <c r="B602" s="10" t="str">
        <f>HYPERLINK("http://www.nd.ntu.edu.tw/zh_tw/member/teacher/%E9%99%B3-%E9%A1%AF%E6%AD%A6-70149819","陳顯武")</f>
        <v>陳顯武</v>
      </c>
      <c r="C602" s="3" t="s">
        <v>12</v>
      </c>
      <c r="D602" s="3" t="s">
        <v>76</v>
      </c>
      <c r="E602" s="3" t="s">
        <v>334</v>
      </c>
      <c r="F602" s="4">
        <v>105</v>
      </c>
      <c r="G602" s="14" t="s">
        <v>1271</v>
      </c>
    </row>
    <row r="603" spans="1:7" ht="15.75" customHeight="1">
      <c r="A603" s="3" t="s">
        <v>1124</v>
      </c>
      <c r="B603" s="10" t="str">
        <f>HYPERLINK("http://www.nd.ntu.edu.tw/zh_tw/member/teacher/%E8%91%89-%E5%9C%8B%E4%BF%8A-68928869","葉國俊")</f>
        <v>葉國俊</v>
      </c>
      <c r="C603" s="3" t="s">
        <v>12</v>
      </c>
      <c r="D603" s="3" t="s">
        <v>76</v>
      </c>
      <c r="E603" s="3" t="s">
        <v>334</v>
      </c>
      <c r="F603" s="4">
        <v>105</v>
      </c>
      <c r="G603" s="14" t="s">
        <v>1271</v>
      </c>
    </row>
    <row r="604" spans="1:7" ht="15.75" customHeight="1">
      <c r="A604" s="3" t="s">
        <v>1124</v>
      </c>
      <c r="B604" s="10" t="str">
        <f>HYPERLINK("http://ah.ntu.edu.tw/web/Teacher!one.action?tid=3131","谷玲玲")</f>
        <v>谷玲玲</v>
      </c>
      <c r="C604" s="3" t="s">
        <v>6</v>
      </c>
      <c r="D604" s="3" t="s">
        <v>76</v>
      </c>
      <c r="E604" s="3" t="s">
        <v>1110</v>
      </c>
      <c r="F604" s="4">
        <v>101</v>
      </c>
      <c r="G604" s="14" t="s">
        <v>1271</v>
      </c>
    </row>
    <row r="605" spans="1:7" ht="15.75" customHeight="1">
      <c r="A605" s="3" t="s">
        <v>1124</v>
      </c>
      <c r="B605" s="10" t="s">
        <v>563</v>
      </c>
      <c r="C605" s="3" t="s">
        <v>12</v>
      </c>
      <c r="D605" s="3" t="s">
        <v>76</v>
      </c>
      <c r="E605" s="3" t="s">
        <v>564</v>
      </c>
      <c r="F605" s="4" t="s">
        <v>236</v>
      </c>
      <c r="G605" s="14" t="s">
        <v>1271</v>
      </c>
    </row>
    <row r="606" spans="1:7" ht="15.75" customHeight="1">
      <c r="A606" s="3" t="s">
        <v>1124</v>
      </c>
      <c r="B606" s="10" t="str">
        <f>HYPERLINK("http://www.coss.ntu.edu.tw/zh_tw/8/%E6%9E%97-%E7%85%A7%E7%9C%9F-298361","林照真")</f>
        <v>林照真</v>
      </c>
      <c r="C606" s="3" t="s">
        <v>12</v>
      </c>
      <c r="D606" s="3" t="s">
        <v>76</v>
      </c>
      <c r="E606" s="3" t="s">
        <v>564</v>
      </c>
      <c r="F606" s="4">
        <v>104</v>
      </c>
      <c r="G606" s="14" t="s">
        <v>1271</v>
      </c>
    </row>
    <row r="607" spans="1:7" ht="15.75" customHeight="1">
      <c r="A607" s="3" t="s">
        <v>1124</v>
      </c>
      <c r="B607" s="10" t="str">
        <f>HYPERLINK("http://www.coss.ntu.edu.tw/zh_tw/8/%E9%BB%83-%E6%99%AF%E6%B2%82%C2%A0-138662","黃景沂")</f>
        <v>黃景沂</v>
      </c>
      <c r="C607" s="3" t="s">
        <v>6</v>
      </c>
      <c r="D607" s="3" t="s">
        <v>76</v>
      </c>
      <c r="E607" s="3" t="s">
        <v>79</v>
      </c>
      <c r="F607" s="4">
        <v>103</v>
      </c>
      <c r="G607" s="14" t="s">
        <v>1271</v>
      </c>
    </row>
    <row r="608" spans="1:7" ht="15.75" customHeight="1">
      <c r="A608" s="3" t="s">
        <v>1124</v>
      </c>
      <c r="B608" s="10" t="s">
        <v>566</v>
      </c>
      <c r="C608" s="3" t="s">
        <v>12</v>
      </c>
      <c r="D608" s="3" t="s">
        <v>76</v>
      </c>
      <c r="E608" s="3" t="s">
        <v>117</v>
      </c>
      <c r="F608" s="4" t="s">
        <v>318</v>
      </c>
      <c r="G608" s="14" t="s">
        <v>1271</v>
      </c>
    </row>
    <row r="609" spans="1:7" ht="15.75" customHeight="1">
      <c r="A609" s="3" t="s">
        <v>1124</v>
      </c>
      <c r="B609" s="10" t="s">
        <v>529</v>
      </c>
      <c r="C609" s="3" t="s">
        <v>12</v>
      </c>
      <c r="D609" s="3" t="s">
        <v>76</v>
      </c>
      <c r="E609" s="3" t="s">
        <v>117</v>
      </c>
      <c r="F609" s="4" t="s">
        <v>530</v>
      </c>
      <c r="G609" s="14" t="s">
        <v>1271</v>
      </c>
    </row>
    <row r="610" spans="1:7" ht="15.75" customHeight="1">
      <c r="A610" s="3" t="s">
        <v>1124</v>
      </c>
      <c r="B610" s="10" t="str">
        <f>HYPERLINK("http://www.econ.ntu.edu.tw/zh_tw/people/faculty0/faculty1/%E8%94%A1-%E5%B4%87%E8%81%96-60855951","蔡崇聖")</f>
        <v>蔡崇聖</v>
      </c>
      <c r="C610" s="3" t="s">
        <v>12</v>
      </c>
      <c r="D610" s="3" t="s">
        <v>76</v>
      </c>
      <c r="E610" s="3" t="s">
        <v>117</v>
      </c>
      <c r="F610" s="4" t="s">
        <v>241</v>
      </c>
      <c r="G610" s="14" t="s">
        <v>1271</v>
      </c>
    </row>
    <row r="611" spans="1:7" ht="15.75" customHeight="1">
      <c r="A611" s="3" t="s">
        <v>1124</v>
      </c>
      <c r="B611" s="10" t="str">
        <f>HYPERLINK("http://www.econ.ntu.edu.tw/zh_tw/people/faculty0/faculty1/%E6%AF%9B-%E6%85%B6%E7%94%9F-87938026","毛慶生")</f>
        <v>毛慶生</v>
      </c>
      <c r="C611" s="3" t="s">
        <v>6</v>
      </c>
      <c r="D611" s="3" t="s">
        <v>76</v>
      </c>
      <c r="E611" s="3" t="s">
        <v>117</v>
      </c>
      <c r="F611" s="4" t="s">
        <v>362</v>
      </c>
      <c r="G611" s="14" t="s">
        <v>1271</v>
      </c>
    </row>
    <row r="612" spans="1:7" ht="15.75" customHeight="1">
      <c r="A612" s="3" t="s">
        <v>1124</v>
      </c>
      <c r="B612" s="10" t="s">
        <v>409</v>
      </c>
      <c r="C612" s="3" t="s">
        <v>12</v>
      </c>
      <c r="D612" s="3" t="s">
        <v>76</v>
      </c>
      <c r="E612" s="3" t="s">
        <v>117</v>
      </c>
      <c r="F612" s="4" t="s">
        <v>268</v>
      </c>
      <c r="G612" s="14" t="s">
        <v>1271</v>
      </c>
    </row>
    <row r="613" spans="1:7" ht="15.75" customHeight="1">
      <c r="A613" s="3" t="s">
        <v>1124</v>
      </c>
      <c r="B613" s="10" t="s">
        <v>472</v>
      </c>
      <c r="C613" s="3" t="s">
        <v>12</v>
      </c>
      <c r="D613" s="3" t="s">
        <v>76</v>
      </c>
      <c r="E613" s="3" t="s">
        <v>117</v>
      </c>
      <c r="F613" s="4" t="s">
        <v>268</v>
      </c>
      <c r="G613" s="14" t="s">
        <v>1271</v>
      </c>
    </row>
    <row r="614" spans="1:7" ht="15.75" customHeight="1">
      <c r="A614" s="3" t="s">
        <v>1124</v>
      </c>
      <c r="B614" s="10" t="str">
        <f>HYPERLINK("http://www.econ.ntu.edu.tw/zh_tw/people/faculty0/faculty1/%E7%8E%8B-%E6%B3%93%E4%BB%81-45952090","王泓仁")</f>
        <v>王泓仁</v>
      </c>
      <c r="C614" s="3" t="s">
        <v>12</v>
      </c>
      <c r="D614" s="3" t="s">
        <v>76</v>
      </c>
      <c r="E614" s="3" t="s">
        <v>117</v>
      </c>
      <c r="F614" s="4" t="s">
        <v>341</v>
      </c>
      <c r="G614" s="14" t="s">
        <v>1271</v>
      </c>
    </row>
    <row r="615" spans="1:7" ht="15.75" customHeight="1">
      <c r="A615" s="3" t="s">
        <v>1124</v>
      </c>
      <c r="B615" s="10" t="s">
        <v>396</v>
      </c>
      <c r="C615" s="3" t="s">
        <v>6</v>
      </c>
      <c r="D615" s="3" t="s">
        <v>76</v>
      </c>
      <c r="E615" s="3" t="s">
        <v>117</v>
      </c>
      <c r="F615" s="4" t="s">
        <v>304</v>
      </c>
      <c r="G615" s="14" t="s">
        <v>1271</v>
      </c>
    </row>
    <row r="616" spans="1:7" ht="15.75" customHeight="1">
      <c r="A616" s="3" t="s">
        <v>1124</v>
      </c>
      <c r="B616" s="10" t="str">
        <f>HYPERLINK("http://www.coss.ntu.edu.tw/zh_tw/8/%E7%8E%8B-%E9%81%93%E4%B8%80-37418444","王道一")</f>
        <v>王道一</v>
      </c>
      <c r="C616" s="3" t="s">
        <v>6</v>
      </c>
      <c r="D616" s="3" t="s">
        <v>76</v>
      </c>
      <c r="E616" s="3" t="s">
        <v>117</v>
      </c>
      <c r="F616" s="4">
        <v>102</v>
      </c>
      <c r="G616" s="14" t="s">
        <v>1271</v>
      </c>
    </row>
    <row r="617" spans="1:7" ht="15.75" customHeight="1">
      <c r="A617" s="3" t="s">
        <v>1124</v>
      </c>
      <c r="B617" s="10" t="str">
        <f>HYPERLINK("http://www.econ.ntu.edu.tw/zh_tw/people/faculty0/faculty1/%E9%99%B3-%E6%97%AD%E6%98%87-43598652","陳旭昇")</f>
        <v>陳旭昇</v>
      </c>
      <c r="C617" s="3" t="s">
        <v>12</v>
      </c>
      <c r="D617" s="3" t="s">
        <v>76</v>
      </c>
      <c r="E617" s="3" t="s">
        <v>117</v>
      </c>
      <c r="F617" s="4">
        <v>105</v>
      </c>
      <c r="G617" s="14" t="s">
        <v>1271</v>
      </c>
    </row>
    <row r="618" spans="1:7" ht="15.75" customHeight="1">
      <c r="A618" s="3" t="s">
        <v>1124</v>
      </c>
      <c r="B618" s="10" t="s">
        <v>488</v>
      </c>
      <c r="C618" s="3" t="s">
        <v>249</v>
      </c>
      <c r="D618" s="3" t="s">
        <v>489</v>
      </c>
      <c r="E618" s="3" t="s">
        <v>334</v>
      </c>
      <c r="F618" s="4">
        <v>105</v>
      </c>
      <c r="G618" s="14" t="s">
        <v>1271</v>
      </c>
    </row>
    <row r="619" spans="1:7" ht="15.75" customHeight="1">
      <c r="A619" s="3" t="s">
        <v>1124</v>
      </c>
      <c r="B619" s="10" t="str">
        <f>HYPERLINK("http://ah.ntu.edu.tw/web/Teacher!one.action?tid=2808","田芳華")</f>
        <v>田芳華</v>
      </c>
      <c r="C619" s="3" t="s">
        <v>6</v>
      </c>
      <c r="D619" s="3" t="s">
        <v>667</v>
      </c>
      <c r="E619" s="3" t="s">
        <v>102</v>
      </c>
      <c r="F619" s="4">
        <v>100</v>
      </c>
      <c r="G619" s="14" t="s">
        <v>1271</v>
      </c>
    </row>
    <row r="620" spans="1:7" ht="15.75" customHeight="1">
      <c r="A620" s="3" t="s">
        <v>1124</v>
      </c>
      <c r="B620" s="10" t="str">
        <f>HYPERLINK("http://www.as.ntu.edu.tw/index.php/stafflist/teacher/item/60-jpchen.html","陳正平")</f>
        <v>陳正平</v>
      </c>
      <c r="C620" s="3" t="s">
        <v>12</v>
      </c>
      <c r="D620" s="3" t="s">
        <v>242</v>
      </c>
      <c r="E620" s="3" t="s">
        <v>375</v>
      </c>
      <c r="F620" s="4" t="s">
        <v>240</v>
      </c>
      <c r="G620" s="14" t="s">
        <v>1271</v>
      </c>
    </row>
    <row r="621" spans="1:7" ht="15.75" customHeight="1">
      <c r="A621" s="3" t="s">
        <v>1124</v>
      </c>
      <c r="B621" s="10" t="str">
        <f>HYPERLINK("http://www.as.ntu.edu.tw/index.php/stafflist/teacher/item/65-polin.html","林博雄")</f>
        <v>林博雄</v>
      </c>
      <c r="C621" s="3" t="s">
        <v>6</v>
      </c>
      <c r="D621" s="3" t="s">
        <v>242</v>
      </c>
      <c r="E621" s="3" t="s">
        <v>375</v>
      </c>
      <c r="F621" s="4">
        <v>101</v>
      </c>
      <c r="G621" s="14" t="s">
        <v>1271</v>
      </c>
    </row>
    <row r="622" spans="1:7" ht="15.75" customHeight="1">
      <c r="A622" s="3" t="s">
        <v>1124</v>
      </c>
      <c r="B622" s="10" t="str">
        <f>HYPERLINK("http://kelvin.as.ntu.edu.tw/Kuo_0.htm","郭鴻基")</f>
        <v>郭鴻基</v>
      </c>
      <c r="C622" s="3" t="s">
        <v>12</v>
      </c>
      <c r="D622" s="3" t="s">
        <v>242</v>
      </c>
      <c r="E622" s="3" t="s">
        <v>375</v>
      </c>
      <c r="F622" s="4">
        <v>102</v>
      </c>
      <c r="G622" s="14" t="s">
        <v>1271</v>
      </c>
    </row>
    <row r="623" spans="1:7" ht="15.75" customHeight="1">
      <c r="A623" s="3" t="s">
        <v>1124</v>
      </c>
      <c r="B623" s="10" t="str">
        <f>HYPERLINK("http://www.as.ntu.edu.tw/index.php/stafflist/teacher/item/62-sui.html","隋中興")</f>
        <v>隋中興</v>
      </c>
      <c r="C623" s="3" t="s">
        <v>12</v>
      </c>
      <c r="D623" s="3" t="s">
        <v>242</v>
      </c>
      <c r="E623" s="3" t="s">
        <v>375</v>
      </c>
      <c r="F623" s="4">
        <v>103</v>
      </c>
      <c r="G623" s="14" t="s">
        <v>1271</v>
      </c>
    </row>
    <row r="624" spans="1:7" ht="15.75" customHeight="1">
      <c r="A624" s="3" t="s">
        <v>1124</v>
      </c>
      <c r="B624" s="10" t="str">
        <f>HYPERLINK("http://www.as.ntu.edu.tw/index.php/stafflist/teacher/item/67-mog.html","吳健銘")</f>
        <v>吳健銘</v>
      </c>
      <c r="C624" s="3" t="s">
        <v>249</v>
      </c>
      <c r="D624" s="3" t="s">
        <v>242</v>
      </c>
      <c r="E624" s="3" t="s">
        <v>375</v>
      </c>
      <c r="F624" s="4">
        <v>103</v>
      </c>
      <c r="G624" s="14" t="s">
        <v>1271</v>
      </c>
    </row>
    <row r="625" spans="1:7" ht="15.75" customHeight="1">
      <c r="A625" s="3" t="s">
        <v>1124</v>
      </c>
      <c r="B625" s="10" t="s">
        <v>429</v>
      </c>
      <c r="C625" s="3" t="s">
        <v>6</v>
      </c>
      <c r="D625" s="3" t="s">
        <v>27</v>
      </c>
      <c r="E625" s="3" t="s">
        <v>352</v>
      </c>
      <c r="F625" s="4" t="s">
        <v>430</v>
      </c>
      <c r="G625" s="14" t="s">
        <v>1271</v>
      </c>
    </row>
    <row r="626" spans="1:7" ht="15.75" customHeight="1">
      <c r="A626" s="3" t="s">
        <v>1124</v>
      </c>
      <c r="B626" s="10" t="s">
        <v>875</v>
      </c>
      <c r="C626" s="3" t="s">
        <v>22</v>
      </c>
      <c r="D626" s="3" t="s">
        <v>27</v>
      </c>
      <c r="E626" s="3" t="s">
        <v>352</v>
      </c>
      <c r="F626" s="4" t="s">
        <v>353</v>
      </c>
      <c r="G626" s="14" t="s">
        <v>1271</v>
      </c>
    </row>
    <row r="627" spans="1:7" ht="15.75" customHeight="1">
      <c r="A627" s="3" t="s">
        <v>1124</v>
      </c>
      <c r="B627" s="10" t="str">
        <f>HYPERLINK("http://www.as.ntu.edu.tw/index.php/stafflist/teacher/item/68-mio.html","羅敏輝")</f>
        <v>羅敏輝</v>
      </c>
      <c r="C627" s="3" t="s">
        <v>6</v>
      </c>
      <c r="D627" s="3" t="s">
        <v>242</v>
      </c>
      <c r="E627" s="3" t="s">
        <v>352</v>
      </c>
      <c r="F627" s="4" t="s">
        <v>373</v>
      </c>
      <c r="G627" s="14" t="s">
        <v>1271</v>
      </c>
    </row>
    <row r="628" spans="1:7" ht="15.75" customHeight="1">
      <c r="A628" s="3" t="s">
        <v>1124</v>
      </c>
      <c r="B628" s="10" t="str">
        <f>HYPERLINK("http://www.as.ntu.edu.tw/index.php/stafflist/teacher/item/70-yting.html","黃彥婷")</f>
        <v>黃彥婷</v>
      </c>
      <c r="C628" s="3" t="s">
        <v>249</v>
      </c>
      <c r="D628" s="3" t="s">
        <v>242</v>
      </c>
      <c r="E628" s="3" t="s">
        <v>352</v>
      </c>
      <c r="F628" s="4">
        <v>105</v>
      </c>
      <c r="G628" s="14" t="s">
        <v>1271</v>
      </c>
    </row>
    <row r="629" spans="1:7" ht="15.75" customHeight="1">
      <c r="A629" s="3" t="s">
        <v>1124</v>
      </c>
      <c r="B629" s="10" t="str">
        <f>HYPERLINK("http://www.as.ntu.edu.tw/index.php/stafflist/teacher/item/64-yuku.html","游政谷")</f>
        <v>游政谷</v>
      </c>
      <c r="C629" s="3" t="s">
        <v>12</v>
      </c>
      <c r="D629" s="3" t="s">
        <v>242</v>
      </c>
      <c r="E629" s="3" t="s">
        <v>352</v>
      </c>
      <c r="F629" s="4">
        <v>105</v>
      </c>
      <c r="G629" s="14" t="s">
        <v>1271</v>
      </c>
    </row>
    <row r="630" spans="1:7" ht="15.75" customHeight="1">
      <c r="A630" s="3" t="s">
        <v>1124</v>
      </c>
      <c r="B630" s="10" t="str">
        <f>HYPERLINK("https://www.ch.ntu.edu.tw/faculty_ch/yuanchung-c.html","鄭原忠")</f>
        <v>鄭原忠</v>
      </c>
      <c r="C630" s="3" t="s">
        <v>6</v>
      </c>
      <c r="D630" s="3" t="s">
        <v>242</v>
      </c>
      <c r="E630" s="3" t="s">
        <v>123</v>
      </c>
      <c r="F630" s="4" t="s">
        <v>418</v>
      </c>
      <c r="G630" s="14" t="s">
        <v>1271</v>
      </c>
    </row>
    <row r="631" spans="1:7" ht="15.75" customHeight="1">
      <c r="A631" s="3" t="s">
        <v>1124</v>
      </c>
      <c r="B631" s="10" t="str">
        <f>HYPERLINK("https://www.ch.ntu.edu.tw/faculty_ch/cylu-c.html","陸駿逸")</f>
        <v>陸駿逸</v>
      </c>
      <c r="C631" s="3" t="s">
        <v>12</v>
      </c>
      <c r="D631" s="3" t="s">
        <v>242</v>
      </c>
      <c r="E631" s="3" t="s">
        <v>123</v>
      </c>
      <c r="F631" s="4" t="s">
        <v>610</v>
      </c>
      <c r="G631" s="14" t="s">
        <v>1271</v>
      </c>
    </row>
    <row r="632" spans="1:7" ht="15.75" customHeight="1">
      <c r="A632" s="3" t="s">
        <v>1124</v>
      </c>
      <c r="B632" s="10" t="str">
        <f>HYPERLINK("https://www.ch.ntu.edu.tw/faculty_ch/jlshe-c.html","佘瑞琳")</f>
        <v>佘瑞琳</v>
      </c>
      <c r="C632" s="3" t="s">
        <v>74</v>
      </c>
      <c r="D632" s="3" t="s">
        <v>242</v>
      </c>
      <c r="E632" s="3" t="s">
        <v>123</v>
      </c>
      <c r="F632" s="4" t="s">
        <v>645</v>
      </c>
      <c r="G632" s="14" t="s">
        <v>1271</v>
      </c>
    </row>
    <row r="633" spans="1:7" ht="15.75" customHeight="1">
      <c r="A633" s="3" t="s">
        <v>1124</v>
      </c>
      <c r="B633" s="10" t="str">
        <f>HYPERLINK("https://www.ch.ntu.edu.tw/faculty_ch/chcchen2-c.html","陳俊顯")</f>
        <v>陳俊顯</v>
      </c>
      <c r="C633" s="3" t="s">
        <v>12</v>
      </c>
      <c r="D633" s="3" t="s">
        <v>242</v>
      </c>
      <c r="E633" s="3" t="s">
        <v>123</v>
      </c>
      <c r="F633" s="4" t="s">
        <v>325</v>
      </c>
      <c r="G633" s="14" t="s">
        <v>1271</v>
      </c>
    </row>
    <row r="634" spans="1:7" ht="15.75" customHeight="1">
      <c r="A634" s="3" t="s">
        <v>1124</v>
      </c>
      <c r="B634" s="10" t="str">
        <f>HYPERLINK("https://www.ch.ntu.edu.tw/faculty_ch/rpcheng-c.html","陳 平")</f>
        <v>陳 平</v>
      </c>
      <c r="C634" s="3" t="s">
        <v>12</v>
      </c>
      <c r="D634" s="3" t="s">
        <v>242</v>
      </c>
      <c r="E634" s="3" t="s">
        <v>123</v>
      </c>
      <c r="F634" s="4" t="s">
        <v>298</v>
      </c>
      <c r="G634" s="14" t="s">
        <v>1271</v>
      </c>
    </row>
    <row r="635" spans="1:7" ht="15.75" customHeight="1">
      <c r="A635" s="3" t="s">
        <v>1124</v>
      </c>
      <c r="B635" s="10" t="str">
        <f>HYPERLINK("https://www.ch.ntu.edu.tw/faculty_ch/shchiu-c.html","邱勝賢")</f>
        <v>邱勝賢</v>
      </c>
      <c r="C635" s="3" t="s">
        <v>12</v>
      </c>
      <c r="D635" s="3" t="s">
        <v>242</v>
      </c>
      <c r="E635" s="3" t="s">
        <v>123</v>
      </c>
      <c r="F635" s="4" t="s">
        <v>298</v>
      </c>
      <c r="G635" s="14" t="s">
        <v>1271</v>
      </c>
    </row>
    <row r="636" spans="1:7" ht="15.75" customHeight="1">
      <c r="A636" s="3" t="s">
        <v>1124</v>
      </c>
      <c r="B636" s="10" t="str">
        <f>HYPERLINK("https://www.ch.ntu.edu.tw/faculty_ch/hwli-c.html","李弘文")</f>
        <v>李弘文</v>
      </c>
      <c r="C636" s="3" t="s">
        <v>12</v>
      </c>
      <c r="D636" s="3" t="s">
        <v>242</v>
      </c>
      <c r="E636" s="3" t="s">
        <v>123</v>
      </c>
      <c r="F636" s="4" t="s">
        <v>240</v>
      </c>
      <c r="G636" s="14" t="s">
        <v>1271</v>
      </c>
    </row>
    <row r="637" spans="1:7" ht="15.75" customHeight="1">
      <c r="A637" s="3" t="s">
        <v>1124</v>
      </c>
      <c r="B637" s="10" t="str">
        <f>HYPERLINK("https://www.ch.ntu.edu.tw/faculty_ch/cwchiu-c.html","邱靜雯")</f>
        <v>邱靜雯</v>
      </c>
      <c r="C637" s="3" t="s">
        <v>6</v>
      </c>
      <c r="D637" s="3" t="s">
        <v>242</v>
      </c>
      <c r="E637" s="3" t="s">
        <v>123</v>
      </c>
      <c r="F637" s="4" t="s">
        <v>237</v>
      </c>
      <c r="G637" s="14" t="s">
        <v>1271</v>
      </c>
    </row>
    <row r="638" spans="1:7" ht="15.75" customHeight="1">
      <c r="A638" s="3" t="s">
        <v>1124</v>
      </c>
      <c r="B638" s="10" t="str">
        <f>HYPERLINK("https://www.ch.ntu.edu.tw/faculty_ch/ccchang-c.html","張哲政")</f>
        <v>張哲政</v>
      </c>
      <c r="C638" s="3" t="s">
        <v>12</v>
      </c>
      <c r="D638" s="3" t="s">
        <v>242</v>
      </c>
      <c r="E638" s="3" t="s">
        <v>123</v>
      </c>
      <c r="F638" s="4" t="s">
        <v>354</v>
      </c>
      <c r="G638" s="14" t="s">
        <v>1271</v>
      </c>
    </row>
    <row r="639" spans="1:7" ht="15.75" customHeight="1">
      <c r="A639" s="3" t="s">
        <v>1124</v>
      </c>
      <c r="B639" s="10" t="str">
        <f>HYPERLINK("https://www.ch.ntu.edu.tw/faculty_ch/tswang-c.html","王宗興")</f>
        <v>王宗興</v>
      </c>
      <c r="C639" s="3" t="s">
        <v>249</v>
      </c>
      <c r="D639" s="3" t="s">
        <v>242</v>
      </c>
      <c r="E639" s="3" t="s">
        <v>123</v>
      </c>
      <c r="F639" s="4" t="s">
        <v>251</v>
      </c>
      <c r="G639" s="14" t="s">
        <v>1271</v>
      </c>
    </row>
    <row r="640" spans="1:7" ht="15.75" customHeight="1">
      <c r="A640" s="3" t="s">
        <v>1124</v>
      </c>
      <c r="B640" s="10" t="s">
        <v>541</v>
      </c>
      <c r="C640" s="3" t="s">
        <v>22</v>
      </c>
      <c r="D640" s="3" t="s">
        <v>27</v>
      </c>
      <c r="E640" s="3" t="s">
        <v>123</v>
      </c>
      <c r="F640" s="4" t="s">
        <v>262</v>
      </c>
      <c r="G640" s="14" t="s">
        <v>1271</v>
      </c>
    </row>
    <row r="641" spans="1:7" ht="15.75" customHeight="1">
      <c r="A641" s="3" t="s">
        <v>1124</v>
      </c>
      <c r="B641" s="10" t="str">
        <f>HYPERLINK("https://www.ch.ntu.edu.tw/faculty_ch/lclo-c.html","羅禮強")</f>
        <v>羅禮強</v>
      </c>
      <c r="C641" s="3" t="s">
        <v>12</v>
      </c>
      <c r="D641" s="3" t="s">
        <v>242</v>
      </c>
      <c r="E641" s="3" t="s">
        <v>123</v>
      </c>
      <c r="F641" s="4">
        <v>100</v>
      </c>
      <c r="G641" s="14" t="s">
        <v>1271</v>
      </c>
    </row>
    <row r="642" spans="1:7" ht="15.75" customHeight="1">
      <c r="A642" s="3" t="s">
        <v>1124</v>
      </c>
      <c r="B642" s="10" t="str">
        <f>HYPERLINK("https://www.ch.ntu.edu.tw/faculty_ch/jsyang-c.html","楊吉水")</f>
        <v>楊吉水</v>
      </c>
      <c r="C642" s="3" t="s">
        <v>12</v>
      </c>
      <c r="D642" s="3" t="s">
        <v>242</v>
      </c>
      <c r="E642" s="3" t="s">
        <v>123</v>
      </c>
      <c r="F642" s="4">
        <v>101</v>
      </c>
      <c r="G642" s="14" t="s">
        <v>1271</v>
      </c>
    </row>
    <row r="643" spans="1:7" ht="15.75" customHeight="1">
      <c r="A643" s="3" t="s">
        <v>1124</v>
      </c>
      <c r="B643" s="10" t="str">
        <f>HYPERLINK("https://www.ch.ntu.edu.tw/faculty_ch/ytchan-c.html","詹益慈")</f>
        <v>詹益慈</v>
      </c>
      <c r="C643" s="3" t="s">
        <v>6</v>
      </c>
      <c r="D643" s="3" t="s">
        <v>242</v>
      </c>
      <c r="E643" s="3" t="s">
        <v>123</v>
      </c>
      <c r="F643" s="4">
        <v>104</v>
      </c>
      <c r="G643" s="14" t="s">
        <v>1271</v>
      </c>
    </row>
    <row r="644" spans="1:7" ht="15.75" customHeight="1">
      <c r="A644" s="3" t="s">
        <v>1124</v>
      </c>
      <c r="B644" s="10" t="str">
        <f>HYPERLINK("https://www.ch.ntu.edu.tw/faculty_ch/mkleung-c.html","梁文傑")</f>
        <v>梁文傑</v>
      </c>
      <c r="C644" s="3" t="s">
        <v>12</v>
      </c>
      <c r="D644" s="3" t="s">
        <v>242</v>
      </c>
      <c r="E644" s="3" t="s">
        <v>123</v>
      </c>
      <c r="F644" s="4">
        <v>105</v>
      </c>
      <c r="G644" s="14" t="s">
        <v>1271</v>
      </c>
    </row>
    <row r="645" spans="1:7" ht="15.75" customHeight="1">
      <c r="A645" s="3" t="s">
        <v>1124</v>
      </c>
      <c r="B645" s="10" t="s">
        <v>784</v>
      </c>
      <c r="C645" s="3" t="s">
        <v>249</v>
      </c>
      <c r="D645" s="3" t="s">
        <v>242</v>
      </c>
      <c r="E645" s="3" t="s">
        <v>123</v>
      </c>
      <c r="F645" s="4">
        <v>105</v>
      </c>
      <c r="G645" s="14" t="s">
        <v>1271</v>
      </c>
    </row>
    <row r="646" spans="1:7" ht="15.75" customHeight="1">
      <c r="A646" s="3" t="s">
        <v>1124</v>
      </c>
      <c r="B646" s="10" t="s">
        <v>308</v>
      </c>
      <c r="C646" s="3" t="s">
        <v>22</v>
      </c>
      <c r="D646" s="3" t="s">
        <v>27</v>
      </c>
      <c r="E646" s="3" t="s">
        <v>123</v>
      </c>
      <c r="F646" s="4">
        <v>106</v>
      </c>
      <c r="G646" s="14" t="s">
        <v>1271</v>
      </c>
    </row>
    <row r="647" spans="1:7" ht="15.75" customHeight="1">
      <c r="A647" s="3" t="s">
        <v>1124</v>
      </c>
      <c r="B647" s="10" t="s">
        <v>374</v>
      </c>
      <c r="C647" s="3" t="s">
        <v>12</v>
      </c>
      <c r="D647" s="3" t="s">
        <v>27</v>
      </c>
      <c r="E647" s="3" t="s">
        <v>123</v>
      </c>
      <c r="F647" s="4">
        <v>106</v>
      </c>
      <c r="G647" s="14" t="s">
        <v>1271</v>
      </c>
    </row>
    <row r="648" spans="1:7" ht="15.75" customHeight="1">
      <c r="A648" s="3" t="s">
        <v>1124</v>
      </c>
      <c r="B648" s="10" t="s">
        <v>737</v>
      </c>
      <c r="C648" s="3" t="s">
        <v>22</v>
      </c>
      <c r="D648" s="3" t="s">
        <v>27</v>
      </c>
      <c r="E648" s="3" t="s">
        <v>123</v>
      </c>
      <c r="F648" s="4">
        <v>106</v>
      </c>
      <c r="G648" s="14" t="s">
        <v>1271</v>
      </c>
    </row>
    <row r="649" spans="1:7" ht="15.75" customHeight="1">
      <c r="A649" s="3" t="s">
        <v>1124</v>
      </c>
      <c r="B649" s="10" t="str">
        <f>HYPERLINK("https://www.phys.ntu.edu.tw/member/main1.aspx?mem_id=60","闕志鴻")</f>
        <v>闕志鴻</v>
      </c>
      <c r="C649" s="3" t="s">
        <v>12</v>
      </c>
      <c r="D649" s="3" t="s">
        <v>242</v>
      </c>
      <c r="E649" s="3" t="s">
        <v>640</v>
      </c>
      <c r="F649" s="4">
        <v>102</v>
      </c>
      <c r="G649" s="14" t="s">
        <v>1271</v>
      </c>
    </row>
    <row r="650" spans="1:7" ht="15.75" customHeight="1">
      <c r="A650" s="3" t="s">
        <v>1124</v>
      </c>
      <c r="B650" s="12" t="s">
        <v>661</v>
      </c>
      <c r="C650" s="3" t="s">
        <v>249</v>
      </c>
      <c r="D650" s="3" t="s">
        <v>242</v>
      </c>
      <c r="E650" s="3" t="s">
        <v>351</v>
      </c>
      <c r="F650" s="4" t="s">
        <v>386</v>
      </c>
      <c r="G650" s="14" t="s">
        <v>1271</v>
      </c>
    </row>
    <row r="651" spans="1:7" ht="15.75" customHeight="1">
      <c r="A651" s="3" t="s">
        <v>1124</v>
      </c>
      <c r="B651" s="10" t="str">
        <f>HYPERLINK("http://www.psy.ntu.edu.tw/index.php/members/faculty/fulltime-faculty/327-yeh-su-ling","葉素玲")</f>
        <v>葉素玲</v>
      </c>
      <c r="C651" s="3" t="s">
        <v>12</v>
      </c>
      <c r="D651" s="3" t="s">
        <v>242</v>
      </c>
      <c r="E651" s="3" t="s">
        <v>351</v>
      </c>
      <c r="F651" s="4">
        <v>100</v>
      </c>
      <c r="G651" s="14" t="s">
        <v>1271</v>
      </c>
    </row>
    <row r="652" spans="1:7" ht="15.75" customHeight="1">
      <c r="A652" s="3" t="s">
        <v>1124</v>
      </c>
      <c r="B652" s="10" t="str">
        <f>HYPERLINK("http://www.psy.ntu.edu.tw/index.php/members/faculty/fulltime-faculty/1305-chen-sue-huei","陳淑惠")</f>
        <v>陳淑惠</v>
      </c>
      <c r="C652" s="3" t="s">
        <v>12</v>
      </c>
      <c r="D652" s="3" t="s">
        <v>242</v>
      </c>
      <c r="E652" s="3" t="s">
        <v>351</v>
      </c>
      <c r="F652" s="4">
        <v>102</v>
      </c>
      <c r="G652" s="14" t="s">
        <v>1271</v>
      </c>
    </row>
    <row r="653" spans="1:7" ht="15.75" customHeight="1">
      <c r="A653" s="3" t="s">
        <v>1124</v>
      </c>
      <c r="B653" s="10" t="str">
        <f>HYPERLINK("http://ah.ntu.edu.tw/web/Teacher!one.action?tid=2854","林以正")</f>
        <v>林以正</v>
      </c>
      <c r="C653" s="3" t="s">
        <v>6</v>
      </c>
      <c r="D653" s="3" t="s">
        <v>242</v>
      </c>
      <c r="E653" s="3" t="s">
        <v>351</v>
      </c>
      <c r="F653" s="4">
        <v>103</v>
      </c>
      <c r="G653" s="14" t="s">
        <v>1271</v>
      </c>
    </row>
    <row r="654" spans="1:7" ht="15.75" customHeight="1">
      <c r="A654" s="3" t="s">
        <v>1124</v>
      </c>
      <c r="B654" s="10" t="s">
        <v>703</v>
      </c>
      <c r="C654" s="3" t="s">
        <v>12</v>
      </c>
      <c r="D654" s="3" t="s">
        <v>27</v>
      </c>
      <c r="E654" s="3" t="s">
        <v>506</v>
      </c>
      <c r="F654" s="4" t="s">
        <v>306</v>
      </c>
      <c r="G654" s="14" t="s">
        <v>1271</v>
      </c>
    </row>
    <row r="655" spans="1:7" ht="15.75" customHeight="1">
      <c r="A655" s="3" t="s">
        <v>1124</v>
      </c>
      <c r="B655" s="10" t="str">
        <f>HYPERLINK("http://www.psy.ntu.edu.tw/index.php/members/faculty/fulltime-faculty/302-huang-tsung-ren","黃從仁")</f>
        <v>黃從仁</v>
      </c>
      <c r="C655" s="3" t="s">
        <v>249</v>
      </c>
      <c r="D655" s="3" t="s">
        <v>242</v>
      </c>
      <c r="E655" s="3" t="s">
        <v>452</v>
      </c>
      <c r="F655" s="4" t="s">
        <v>251</v>
      </c>
      <c r="G655" s="14" t="s">
        <v>1271</v>
      </c>
    </row>
    <row r="656" spans="1:7" ht="15.75" customHeight="1">
      <c r="A656" s="3" t="s">
        <v>1124</v>
      </c>
      <c r="B656" s="10" t="s">
        <v>721</v>
      </c>
      <c r="C656" s="3" t="s">
        <v>12</v>
      </c>
      <c r="D656" s="3" t="s">
        <v>27</v>
      </c>
      <c r="E656" s="3" t="s">
        <v>506</v>
      </c>
      <c r="F656" s="4" t="s">
        <v>262</v>
      </c>
      <c r="G656" s="14" t="s">
        <v>1271</v>
      </c>
    </row>
    <row r="657" spans="1:7" ht="15.75" customHeight="1">
      <c r="A657" s="3" t="s">
        <v>1124</v>
      </c>
      <c r="B657" s="10" t="str">
        <f>HYPERLINK("http://www.psy.ntu.edu.tw/index.php/members/faculty/fulltime-faculty/304-teoh-yee-san","趙儀珊")</f>
        <v>趙儀珊</v>
      </c>
      <c r="C657" s="3" t="s">
        <v>249</v>
      </c>
      <c r="D657" s="3" t="s">
        <v>242</v>
      </c>
      <c r="E657" s="3" t="s">
        <v>452</v>
      </c>
      <c r="F657" s="4">
        <v>103</v>
      </c>
      <c r="G657" s="14" t="s">
        <v>1271</v>
      </c>
    </row>
    <row r="658" spans="1:7" ht="15.75" customHeight="1">
      <c r="A658" s="3" t="s">
        <v>1124</v>
      </c>
      <c r="B658" s="10" t="str">
        <f>HYPERLINK("http://www.psy.ntu.edu.tw/index.php/members/faculty/fulltime-faculty/318-yeh-yei-yu","葉怡玉")</f>
        <v>葉怡玉</v>
      </c>
      <c r="C658" s="3" t="s">
        <v>12</v>
      </c>
      <c r="D658" s="3" t="s">
        <v>242</v>
      </c>
      <c r="E658" s="3" t="s">
        <v>452</v>
      </c>
      <c r="F658" s="4">
        <v>104</v>
      </c>
      <c r="G658" s="14" t="s">
        <v>1271</v>
      </c>
    </row>
    <row r="659" spans="1:7" ht="15.75" customHeight="1">
      <c r="A659" s="3" t="s">
        <v>1124</v>
      </c>
      <c r="B659" s="10" t="str">
        <f>HYPERLINK("http://www.psy.ntu.edu.tw/index.php/members/faculty/fulltime-faculty/310-lien-yunn-wen","連韻文")</f>
        <v>連韻文</v>
      </c>
      <c r="C659" s="3" t="s">
        <v>6</v>
      </c>
      <c r="D659" s="3" t="s">
        <v>242</v>
      </c>
      <c r="E659" s="3" t="s">
        <v>452</v>
      </c>
      <c r="F659" s="4">
        <v>105</v>
      </c>
      <c r="G659" s="14" t="s">
        <v>1271</v>
      </c>
    </row>
    <row r="660" spans="1:7" ht="15.75" customHeight="1">
      <c r="A660" s="3" t="s">
        <v>1124</v>
      </c>
      <c r="B660" s="10" t="s">
        <v>586</v>
      </c>
      <c r="C660" s="3" t="s">
        <v>12</v>
      </c>
      <c r="D660" s="3" t="s">
        <v>27</v>
      </c>
      <c r="E660" s="3" t="s">
        <v>506</v>
      </c>
      <c r="F660" s="4">
        <v>106</v>
      </c>
      <c r="G660" s="14" t="s">
        <v>1271</v>
      </c>
    </row>
    <row r="661" spans="1:7" ht="15.75" customHeight="1">
      <c r="A661" s="3" t="s">
        <v>1124</v>
      </c>
      <c r="B661" s="10" t="str">
        <f>HYPERLINK("http://ah.ntu.edu.tw/web/Teacher!one.action?tid=1680&amp;depno=T2180","林俊全")</f>
        <v>林俊全</v>
      </c>
      <c r="C661" s="3" t="s">
        <v>12</v>
      </c>
      <c r="D661" s="3" t="s">
        <v>242</v>
      </c>
      <c r="E661" s="3" t="s">
        <v>557</v>
      </c>
      <c r="F661" s="4">
        <v>103</v>
      </c>
      <c r="G661" s="14" t="s">
        <v>1271</v>
      </c>
    </row>
    <row r="662" spans="1:7" ht="15.75" customHeight="1">
      <c r="A662" s="3" t="s">
        <v>1124</v>
      </c>
      <c r="B662" s="10" t="str">
        <f>HYPERLINK("http://www.geog.ntu.edu.tw/index.php/tw/people/31-faculty/jjlin/83-2013-10-29-10-25-38","林楨家")</f>
        <v>林楨家</v>
      </c>
      <c r="C662" s="3" t="s">
        <v>12</v>
      </c>
      <c r="D662" s="3" t="s">
        <v>242</v>
      </c>
      <c r="E662" s="3" t="s">
        <v>557</v>
      </c>
      <c r="F662" s="4">
        <v>103</v>
      </c>
      <c r="G662" s="14" t="s">
        <v>1271</v>
      </c>
    </row>
    <row r="663" spans="1:7" ht="15.75" customHeight="1">
      <c r="A663" s="3" t="s">
        <v>1124</v>
      </c>
      <c r="B663" s="10" t="s">
        <v>698</v>
      </c>
      <c r="C663" s="3" t="s">
        <v>12</v>
      </c>
      <c r="D663" s="3" t="s">
        <v>27</v>
      </c>
      <c r="E663" s="3" t="s">
        <v>699</v>
      </c>
      <c r="F663" s="4" t="s">
        <v>700</v>
      </c>
      <c r="G663" s="14" t="s">
        <v>1271</v>
      </c>
    </row>
    <row r="664" spans="1:7" ht="15.75" customHeight="1">
      <c r="A664" s="3" t="s">
        <v>1124</v>
      </c>
      <c r="B664" s="10" t="str">
        <f>HYPERLINK("https://www.geog.ntu.edu.tw/tw/people/professor?id=145","莊振義")</f>
        <v>莊振義</v>
      </c>
      <c r="C664" s="3" t="s">
        <v>6</v>
      </c>
      <c r="D664" s="3" t="s">
        <v>242</v>
      </c>
      <c r="E664" s="3" t="s">
        <v>475</v>
      </c>
      <c r="F664" s="4" t="s">
        <v>847</v>
      </c>
      <c r="G664" s="14" t="s">
        <v>1271</v>
      </c>
    </row>
    <row r="665" spans="1:7" ht="15.75" customHeight="1">
      <c r="A665" s="3" t="s">
        <v>1124</v>
      </c>
      <c r="B665" s="10" t="str">
        <f>HYPERLINK("http://www.geog.ntu.edu.tw/index.php/tw/people/professor?id=127","黃倬英")</f>
        <v>黃倬英</v>
      </c>
      <c r="C665" s="3" t="s">
        <v>6</v>
      </c>
      <c r="D665" s="3" t="s">
        <v>242</v>
      </c>
      <c r="E665" s="3" t="s">
        <v>475</v>
      </c>
      <c r="F665" s="4" t="s">
        <v>476</v>
      </c>
      <c r="G665" s="14" t="s">
        <v>1271</v>
      </c>
    </row>
    <row r="666" spans="1:7" ht="15.75" customHeight="1">
      <c r="A666" s="3" t="s">
        <v>1124</v>
      </c>
      <c r="B666" s="10" t="str">
        <f>HYPERLINK("https://www.geog.ntu.edu.tw/tw/people/professor?id=57","周素卿")</f>
        <v>周素卿</v>
      </c>
      <c r="C666" s="3" t="s">
        <v>12</v>
      </c>
      <c r="D666" s="3" t="s">
        <v>242</v>
      </c>
      <c r="E666" s="3" t="s">
        <v>475</v>
      </c>
      <c r="F666" s="4">
        <v>105</v>
      </c>
      <c r="G666" s="14" t="s">
        <v>1271</v>
      </c>
    </row>
    <row r="667" spans="1:7" ht="15.75" customHeight="1">
      <c r="A667" s="3" t="s">
        <v>1124</v>
      </c>
      <c r="B667" s="10" t="s">
        <v>427</v>
      </c>
      <c r="C667" s="3" t="s">
        <v>22</v>
      </c>
      <c r="D667" s="3" t="s">
        <v>27</v>
      </c>
      <c r="E667" s="3" t="s">
        <v>428</v>
      </c>
      <c r="F667" s="4">
        <v>106</v>
      </c>
      <c r="G667" s="14" t="s">
        <v>1271</v>
      </c>
    </row>
    <row r="668" spans="1:7" ht="15.75" customHeight="1">
      <c r="A668" s="3" t="s">
        <v>1124</v>
      </c>
      <c r="B668" s="10" t="str">
        <f>HYPERLINK("http://web.gl.ntu.edu.tw/index.php/about-the-department/teacher/professors/item/46-professor-louis-suh-yui-teng","鄧屬予")</f>
        <v>鄧屬予</v>
      </c>
      <c r="C668" s="3" t="s">
        <v>12</v>
      </c>
      <c r="D668" s="3" t="s">
        <v>242</v>
      </c>
      <c r="E668" s="3" t="s">
        <v>383</v>
      </c>
      <c r="F668" s="4" t="s">
        <v>362</v>
      </c>
      <c r="G668" s="14" t="s">
        <v>1271</v>
      </c>
    </row>
    <row r="669" spans="1:7" ht="15.75" customHeight="1">
      <c r="A669" s="3" t="s">
        <v>1124</v>
      </c>
      <c r="B669" s="10" t="str">
        <f>HYPERLINK("http://web.gl.ntu.edu.tw/index.php/about-the-department/teacher/professors/item/931-associate-professor-j-bruce-h-shyu","徐澔德")</f>
        <v>徐澔德</v>
      </c>
      <c r="C669" s="3" t="s">
        <v>6</v>
      </c>
      <c r="D669" s="3" t="s">
        <v>242</v>
      </c>
      <c r="E669" s="3" t="s">
        <v>383</v>
      </c>
      <c r="F669" s="4" t="s">
        <v>240</v>
      </c>
      <c r="G669" s="14" t="s">
        <v>1271</v>
      </c>
    </row>
    <row r="670" spans="1:7" ht="15.75" customHeight="1">
      <c r="A670" s="3" t="s">
        <v>1124</v>
      </c>
      <c r="B670" s="10" t="str">
        <f>HYPERLINK("http://web.gl.ntu.edu.tw/index.php/component/k2/item/54-...","楊燦堯")</f>
        <v>楊燦堯</v>
      </c>
      <c r="C670" s="3" t="s">
        <v>12</v>
      </c>
      <c r="D670" s="3" t="s">
        <v>242</v>
      </c>
      <c r="E670" s="3" t="s">
        <v>383</v>
      </c>
      <c r="F670" s="4">
        <v>100</v>
      </c>
      <c r="G670" s="14" t="s">
        <v>1271</v>
      </c>
    </row>
    <row r="671" spans="1:7" ht="15.75" customHeight="1">
      <c r="A671" s="3" t="s">
        <v>1124</v>
      </c>
      <c r="B671" s="10" t="str">
        <f>HYPERLINK("http://web.gl.ntu.edu.tw/index.php/component/k2/item/1837-...","劉雅瑄")</f>
        <v>劉雅瑄</v>
      </c>
      <c r="C671" s="3" t="s">
        <v>6</v>
      </c>
      <c r="D671" s="3" t="s">
        <v>242</v>
      </c>
      <c r="E671" s="3" t="s">
        <v>383</v>
      </c>
      <c r="F671" s="4">
        <v>103</v>
      </c>
      <c r="G671" s="14" t="s">
        <v>1271</v>
      </c>
    </row>
    <row r="672" spans="1:7" ht="15.75" customHeight="1">
      <c r="A672" s="3" t="s">
        <v>1124</v>
      </c>
      <c r="B672" s="10" t="str">
        <f>HYPERLINK("http://web.gl.ntu.edu.tw/index.php/component/k2/item/1836-associate-professor-li-hung-lin","林立虹")</f>
        <v>林立虹</v>
      </c>
      <c r="C672" s="3" t="s">
        <v>12</v>
      </c>
      <c r="D672" s="3" t="s">
        <v>242</v>
      </c>
      <c r="E672" s="3" t="s">
        <v>285</v>
      </c>
      <c r="F672" s="4" t="s">
        <v>562</v>
      </c>
      <c r="G672" s="14" t="s">
        <v>1271</v>
      </c>
    </row>
    <row r="673" spans="1:7" ht="15.75" customHeight="1">
      <c r="A673" s="3" t="s">
        <v>1124</v>
      </c>
      <c r="B673" s="10" t="s">
        <v>284</v>
      </c>
      <c r="C673" s="3" t="s">
        <v>22</v>
      </c>
      <c r="D673" s="3" t="s">
        <v>27</v>
      </c>
      <c r="E673" s="3" t="s">
        <v>285</v>
      </c>
      <c r="F673" s="4" t="s">
        <v>286</v>
      </c>
      <c r="G673" s="14" t="s">
        <v>1271</v>
      </c>
    </row>
    <row r="674" spans="1:7" ht="15.75" customHeight="1">
      <c r="A674" s="3" t="s">
        <v>1124</v>
      </c>
      <c r="B674" s="10" t="str">
        <f>HYPERLINK("http://web.gl.ntu.edu.tw/index.php/about-the-department/teacher/professors/item/53-professor-wen-shan-chen","陳文山")</f>
        <v>陳文山</v>
      </c>
      <c r="C674" s="3" t="s">
        <v>12</v>
      </c>
      <c r="D674" s="3" t="s">
        <v>242</v>
      </c>
      <c r="E674" s="3" t="s">
        <v>285</v>
      </c>
      <c r="F674" s="4" t="s">
        <v>354</v>
      </c>
      <c r="G674" s="14" t="s">
        <v>1271</v>
      </c>
    </row>
    <row r="675" spans="1:7" ht="15.75" customHeight="1">
      <c r="A675" s="3" t="s">
        <v>1124</v>
      </c>
      <c r="B675" s="10" t="str">
        <f>HYPERLINK("http://web.gl.ntu.edu.tw/index.php/component/k2/item/59-associate-professor-jyr-ching-hu","胡植慶")</f>
        <v>胡植慶</v>
      </c>
      <c r="C675" s="3" t="s">
        <v>12</v>
      </c>
      <c r="D675" s="3" t="s">
        <v>242</v>
      </c>
      <c r="E675" s="3" t="s">
        <v>285</v>
      </c>
      <c r="F675" s="4" t="s">
        <v>251</v>
      </c>
      <c r="G675" s="14" t="s">
        <v>1271</v>
      </c>
    </row>
    <row r="676" spans="1:7" ht="15.75" customHeight="1">
      <c r="A676" s="3" t="s">
        <v>1124</v>
      </c>
      <c r="B676" s="10" t="str">
        <f>HYPERLINK("http://web.gl.ntu.edu.tw/index.php/component/k2/item/2719-associate-professor-li-hung-lin","施路易")</f>
        <v>施路易</v>
      </c>
      <c r="C676" s="3" t="s">
        <v>6</v>
      </c>
      <c r="D676" s="3" t="s">
        <v>242</v>
      </c>
      <c r="E676" s="3" t="s">
        <v>285</v>
      </c>
      <c r="F676" s="4" t="s">
        <v>251</v>
      </c>
      <c r="G676" s="14" t="s">
        <v>1271</v>
      </c>
    </row>
    <row r="677" spans="1:7" ht="15.75" customHeight="1">
      <c r="A677" s="3" t="s">
        <v>1124</v>
      </c>
      <c r="B677" s="10" t="s">
        <v>641</v>
      </c>
      <c r="C677" s="3" t="s">
        <v>22</v>
      </c>
      <c r="D677" s="3" t="s">
        <v>27</v>
      </c>
      <c r="E677" s="3" t="s">
        <v>285</v>
      </c>
      <c r="F677" s="4" t="s">
        <v>262</v>
      </c>
      <c r="G677" s="14" t="s">
        <v>1271</v>
      </c>
    </row>
    <row r="678" spans="1:7" ht="15.75" customHeight="1">
      <c r="A678" s="3" t="s">
        <v>1124</v>
      </c>
      <c r="B678" s="10" t="s">
        <v>382</v>
      </c>
      <c r="C678" s="3" t="s">
        <v>12</v>
      </c>
      <c r="D678" s="3" t="s">
        <v>27</v>
      </c>
      <c r="E678" s="3" t="s">
        <v>285</v>
      </c>
      <c r="F678" s="4">
        <v>106</v>
      </c>
      <c r="G678" s="14" t="s">
        <v>1271</v>
      </c>
    </row>
    <row r="679" spans="1:7" ht="15.75" customHeight="1">
      <c r="A679" s="3" t="s">
        <v>1124</v>
      </c>
      <c r="B679" s="10" t="str">
        <f>HYPERLINK("https://www.phys.ntu.edu.tw/member/main1.aspx?mem_id=44","管希聖")</f>
        <v>管希聖</v>
      </c>
      <c r="C679" s="3" t="s">
        <v>12</v>
      </c>
      <c r="D679" s="3" t="s">
        <v>242</v>
      </c>
      <c r="E679" s="3" t="s">
        <v>243</v>
      </c>
      <c r="F679" s="4" t="s">
        <v>240</v>
      </c>
      <c r="G679" s="14" t="s">
        <v>1271</v>
      </c>
    </row>
    <row r="680" spans="1:7" ht="15.75" customHeight="1">
      <c r="A680" s="3" t="s">
        <v>1124</v>
      </c>
      <c r="B680" s="10" t="str">
        <f>HYPERLINK("https://www.phys.ntu.edu.tw/member/main1.aspx?mem_id=65","朱士維")</f>
        <v>朱士維</v>
      </c>
      <c r="C680" s="3" t="s">
        <v>12</v>
      </c>
      <c r="D680" s="3" t="s">
        <v>242</v>
      </c>
      <c r="E680" s="3" t="s">
        <v>243</v>
      </c>
      <c r="F680" s="4" t="s">
        <v>240</v>
      </c>
      <c r="G680" s="14" t="s">
        <v>1271</v>
      </c>
    </row>
    <row r="681" spans="1:7" ht="15.75" customHeight="1">
      <c r="A681" s="3" t="s">
        <v>1124</v>
      </c>
      <c r="B681" s="10" t="str">
        <f>HYPERLINK("https://www.phys.ntu.edu.tw/member/main1.aspx?mem_id=140","陳智泓")</f>
        <v>陳智泓</v>
      </c>
      <c r="C681" s="3" t="s">
        <v>12</v>
      </c>
      <c r="D681" s="3" t="s">
        <v>242</v>
      </c>
      <c r="E681" s="3" t="s">
        <v>243</v>
      </c>
      <c r="F681" s="4" t="s">
        <v>297</v>
      </c>
      <c r="G681" s="14" t="s">
        <v>1271</v>
      </c>
    </row>
    <row r="682" spans="1:7" ht="15.75" customHeight="1">
      <c r="A682" s="3" t="s">
        <v>1124</v>
      </c>
      <c r="B682" s="10" t="str">
        <f>HYPERLINK("https://www.phys.ntu.edu.tw/member/main1.aspx?mem_id=56","胡崇德")</f>
        <v>胡崇德</v>
      </c>
      <c r="C682" s="3" t="s">
        <v>12</v>
      </c>
      <c r="D682" s="3" t="s">
        <v>242</v>
      </c>
      <c r="E682" s="3" t="s">
        <v>243</v>
      </c>
      <c r="F682" s="4" t="s">
        <v>386</v>
      </c>
      <c r="G682" s="14" t="s">
        <v>1271</v>
      </c>
    </row>
    <row r="683" spans="1:7" ht="15.75" customHeight="1">
      <c r="A683" s="3" t="s">
        <v>1124</v>
      </c>
      <c r="B683" s="10" t="str">
        <f>HYPERLINK("https://www.phys.ntu.edu.tw/member/main1.aspx?mem_id=61","何小剛")</f>
        <v>何小剛</v>
      </c>
      <c r="C683" s="3" t="s">
        <v>12</v>
      </c>
      <c r="D683" s="3" t="s">
        <v>242</v>
      </c>
      <c r="E683" s="3" t="s">
        <v>243</v>
      </c>
      <c r="F683" s="4">
        <v>100</v>
      </c>
      <c r="G683" s="14" t="s">
        <v>1271</v>
      </c>
    </row>
    <row r="684" spans="1:7" ht="15.75" customHeight="1">
      <c r="A684" s="3" t="s">
        <v>1124</v>
      </c>
      <c r="B684" s="10" t="str">
        <f>HYPERLINK("https://www.phys.ntu.edu.tw/member/main1.aspx?mem_id=33","蔡爾成")</f>
        <v>蔡爾成</v>
      </c>
      <c r="C684" s="3" t="s">
        <v>6</v>
      </c>
      <c r="D684" s="3" t="s">
        <v>242</v>
      </c>
      <c r="E684" s="3" t="s">
        <v>243</v>
      </c>
      <c r="F684" s="4">
        <v>101</v>
      </c>
      <c r="G684" s="14" t="s">
        <v>1271</v>
      </c>
    </row>
    <row r="685" spans="1:7" ht="15.75" customHeight="1">
      <c r="A685" s="3" t="s">
        <v>1124</v>
      </c>
      <c r="B685" s="10" t="str">
        <f>HYPERLINK("https://www.phys.ntu.edu.tw/member/main1.aspx?mem_id=21","陳永芳")</f>
        <v>陳永芳</v>
      </c>
      <c r="C685" s="3" t="s">
        <v>12</v>
      </c>
      <c r="D685" s="3" t="s">
        <v>242</v>
      </c>
      <c r="E685" s="3" t="s">
        <v>243</v>
      </c>
      <c r="F685" s="4">
        <v>102</v>
      </c>
      <c r="G685" s="14" t="s">
        <v>1271</v>
      </c>
    </row>
    <row r="686" spans="1:7" ht="15.75" customHeight="1">
      <c r="A686" s="3" t="s">
        <v>1124</v>
      </c>
      <c r="B686" s="10" t="s">
        <v>785</v>
      </c>
      <c r="C686" s="3" t="s">
        <v>12</v>
      </c>
      <c r="D686" s="3" t="s">
        <v>27</v>
      </c>
      <c r="E686" s="3" t="s">
        <v>116</v>
      </c>
      <c r="F686" s="4" t="s">
        <v>480</v>
      </c>
      <c r="G686" s="14" t="s">
        <v>1271</v>
      </c>
    </row>
    <row r="687" spans="1:7" ht="15.75" customHeight="1">
      <c r="A687" s="3" t="s">
        <v>1124</v>
      </c>
      <c r="B687" s="10" t="str">
        <f>HYPERLINK("https://www.phys.ntu.edu.tw/member/main1.aspx?mem_id=163","陳凱風")</f>
        <v>陳凱風</v>
      </c>
      <c r="C687" s="3" t="s">
        <v>12</v>
      </c>
      <c r="D687" s="3" t="s">
        <v>242</v>
      </c>
      <c r="E687" s="3" t="s">
        <v>311</v>
      </c>
      <c r="F687" s="4" t="s">
        <v>326</v>
      </c>
      <c r="G687" s="14" t="s">
        <v>1271</v>
      </c>
    </row>
    <row r="688" spans="1:7" ht="15.75" customHeight="1">
      <c r="A688" s="3" t="s">
        <v>1124</v>
      </c>
      <c r="B688" s="10" t="s">
        <v>819</v>
      </c>
      <c r="C688" s="3" t="s">
        <v>12</v>
      </c>
      <c r="D688" s="3" t="s">
        <v>27</v>
      </c>
      <c r="E688" s="3" t="s">
        <v>116</v>
      </c>
      <c r="F688" s="4" t="s">
        <v>820</v>
      </c>
      <c r="G688" s="14" t="s">
        <v>1271</v>
      </c>
    </row>
    <row r="689" spans="1:7" ht="15.75" customHeight="1">
      <c r="A689" s="3" t="s">
        <v>1124</v>
      </c>
      <c r="B689" s="10" t="str">
        <f>HYPERLINK("https://www.phys.ntu.edu.tw/member/main1.aspx?mem_id=29","高涌泉")</f>
        <v>高涌泉</v>
      </c>
      <c r="C689" s="3" t="s">
        <v>12</v>
      </c>
      <c r="D689" s="3" t="s">
        <v>242</v>
      </c>
      <c r="E689" s="3" t="s">
        <v>311</v>
      </c>
      <c r="F689" s="4" t="s">
        <v>406</v>
      </c>
      <c r="G689" s="14" t="s">
        <v>1271</v>
      </c>
    </row>
    <row r="690" spans="1:7" ht="15.75" customHeight="1">
      <c r="A690" s="3" t="s">
        <v>1124</v>
      </c>
      <c r="B690" s="10" t="str">
        <f>HYPERLINK("https://www.phys.ntu.edu.tw/member/main1.aspx?mem_id=74","石明豐")</f>
        <v>石明豐</v>
      </c>
      <c r="C690" s="3" t="s">
        <v>12</v>
      </c>
      <c r="D690" s="3" t="s">
        <v>242</v>
      </c>
      <c r="E690" s="3" t="s">
        <v>311</v>
      </c>
      <c r="F690" s="4" t="s">
        <v>310</v>
      </c>
      <c r="G690" s="14" t="s">
        <v>1271</v>
      </c>
    </row>
    <row r="691" spans="1:7" ht="15.75" customHeight="1">
      <c r="A691" s="3" t="s">
        <v>1124</v>
      </c>
      <c r="B691" s="10" t="str">
        <f>HYPERLINK("https://www.phys.ntu.edu.tw/member/main1.aspx?mem_id=82","董成淵")</f>
        <v>董成淵</v>
      </c>
      <c r="C691" s="3" t="s">
        <v>12</v>
      </c>
      <c r="D691" s="3" t="s">
        <v>242</v>
      </c>
      <c r="E691" s="3" t="s">
        <v>311</v>
      </c>
      <c r="F691" s="4" t="s">
        <v>387</v>
      </c>
      <c r="G691" s="14" t="s">
        <v>1271</v>
      </c>
    </row>
    <row r="692" spans="1:7" ht="15.75" customHeight="1">
      <c r="A692" s="3" t="s">
        <v>1124</v>
      </c>
      <c r="B692" s="10" t="s">
        <v>680</v>
      </c>
      <c r="C692" s="3" t="s">
        <v>12</v>
      </c>
      <c r="D692" s="3" t="s">
        <v>27</v>
      </c>
      <c r="E692" s="3" t="s">
        <v>116</v>
      </c>
      <c r="F692" s="4" t="s">
        <v>286</v>
      </c>
      <c r="G692" s="14" t="s">
        <v>1271</v>
      </c>
    </row>
    <row r="693" spans="1:7" ht="15.75" customHeight="1">
      <c r="A693" s="3" t="s">
        <v>1124</v>
      </c>
      <c r="B693" s="10" t="s">
        <v>425</v>
      </c>
      <c r="C693" s="3" t="s">
        <v>12</v>
      </c>
      <c r="D693" s="3" t="s">
        <v>27</v>
      </c>
      <c r="E693" s="3" t="s">
        <v>116</v>
      </c>
      <c r="F693" s="4" t="s">
        <v>333</v>
      </c>
      <c r="G693" s="14" t="s">
        <v>1271</v>
      </c>
    </row>
    <row r="694" spans="1:7" ht="15.75" customHeight="1">
      <c r="A694" s="3" t="s">
        <v>1124</v>
      </c>
      <c r="B694" s="10" t="s">
        <v>463</v>
      </c>
      <c r="C694" s="3" t="s">
        <v>22</v>
      </c>
      <c r="D694" s="3" t="s">
        <v>27</v>
      </c>
      <c r="E694" s="3" t="s">
        <v>116</v>
      </c>
      <c r="F694" s="4" t="s">
        <v>304</v>
      </c>
      <c r="G694" s="14" t="s">
        <v>1271</v>
      </c>
    </row>
    <row r="695" spans="1:7" ht="15.75" customHeight="1">
      <c r="A695" s="3" t="s">
        <v>1124</v>
      </c>
      <c r="B695" s="10" t="s">
        <v>556</v>
      </c>
      <c r="C695" s="3" t="s">
        <v>22</v>
      </c>
      <c r="D695" s="3" t="s">
        <v>27</v>
      </c>
      <c r="E695" s="3" t="s">
        <v>116</v>
      </c>
      <c r="F695" s="4" t="s">
        <v>262</v>
      </c>
      <c r="G695" s="14" t="s">
        <v>1271</v>
      </c>
    </row>
    <row r="696" spans="1:7" ht="15.75" customHeight="1">
      <c r="A696" s="3" t="s">
        <v>1124</v>
      </c>
      <c r="B696" s="10" t="str">
        <f>HYPERLINK("https://www.phys.ntu.edu.tw/member/main1.aspx?mem_id=81","陳政維")</f>
        <v>陳政維</v>
      </c>
      <c r="C696" s="3" t="s">
        <v>12</v>
      </c>
      <c r="D696" s="3" t="s">
        <v>242</v>
      </c>
      <c r="E696" s="3" t="s">
        <v>311</v>
      </c>
      <c r="F696" s="4">
        <v>104</v>
      </c>
      <c r="G696" s="14" t="s">
        <v>1271</v>
      </c>
    </row>
    <row r="697" spans="1:7" ht="15.75" customHeight="1">
      <c r="A697" s="3" t="s">
        <v>1124</v>
      </c>
      <c r="B697" s="10" t="str">
        <f>HYPERLINK("https://www.phys.ntu.edu.tw/member/main1.aspx?mem_id=183","陳恆榆")</f>
        <v>陳恆榆</v>
      </c>
      <c r="C697" s="3" t="s">
        <v>6</v>
      </c>
      <c r="D697" s="3" t="s">
        <v>242</v>
      </c>
      <c r="E697" s="3" t="s">
        <v>311</v>
      </c>
      <c r="F697" s="4">
        <v>105</v>
      </c>
      <c r="G697" s="14" t="s">
        <v>1271</v>
      </c>
    </row>
    <row r="698" spans="1:7" ht="15.75" customHeight="1">
      <c r="A698" s="3" t="s">
        <v>1124</v>
      </c>
      <c r="B698" s="10" t="s">
        <v>854</v>
      </c>
      <c r="C698" s="3" t="s">
        <v>12</v>
      </c>
      <c r="D698" s="3" t="s">
        <v>27</v>
      </c>
      <c r="E698" s="3" t="s">
        <v>116</v>
      </c>
      <c r="F698" s="4">
        <v>106</v>
      </c>
      <c r="G698" s="14" t="s">
        <v>1271</v>
      </c>
    </row>
    <row r="699" spans="1:7" ht="15.75" customHeight="1">
      <c r="A699" s="3" t="s">
        <v>1124</v>
      </c>
      <c r="B699" s="10" t="str">
        <f>HYPERLINK("http://www.oc.ntu.edu.tw/?teacher=%E6%9E%97%E6%96%90%E7%84%B6","林斐然")</f>
        <v>林斐然</v>
      </c>
      <c r="C699" s="3" t="s">
        <v>6</v>
      </c>
      <c r="D699" s="3" t="s">
        <v>242</v>
      </c>
      <c r="E699" s="3" t="s">
        <v>320</v>
      </c>
      <c r="F699" s="4">
        <v>100</v>
      </c>
      <c r="G699" s="14" t="s">
        <v>1271</v>
      </c>
    </row>
    <row r="700" spans="1:7" ht="15.75" customHeight="1">
      <c r="A700" s="3" t="s">
        <v>1124</v>
      </c>
      <c r="B700" s="10" t="str">
        <f>HYPERLINK("http://www.oc.ntu.edu.tw/?teacher=%E6%BA%AB%E8%89%AF%E7%A2%A9","溫良碩")</f>
        <v>溫良碩</v>
      </c>
      <c r="C700" s="3" t="s">
        <v>6</v>
      </c>
      <c r="D700" s="3" t="s">
        <v>242</v>
      </c>
      <c r="E700" s="3" t="s">
        <v>320</v>
      </c>
      <c r="F700" s="4">
        <v>100</v>
      </c>
      <c r="G700" s="14" t="s">
        <v>1271</v>
      </c>
    </row>
    <row r="701" spans="1:7" ht="15.75" customHeight="1">
      <c r="A701" s="3" t="s">
        <v>1124</v>
      </c>
      <c r="B701" s="10" t="str">
        <f>HYPERLINK("http://www.oc.ntu.edu.tw/?teacher=%E8%A9%B9%E6%A3%AE","詹森")</f>
        <v>詹森</v>
      </c>
      <c r="C701" s="3" t="s">
        <v>12</v>
      </c>
      <c r="D701" s="3" t="s">
        <v>242</v>
      </c>
      <c r="E701" s="3" t="s">
        <v>320</v>
      </c>
      <c r="F701" s="4">
        <v>100</v>
      </c>
      <c r="G701" s="14" t="s">
        <v>1271</v>
      </c>
    </row>
    <row r="702" spans="1:7" ht="15.75" customHeight="1">
      <c r="A702" s="3" t="s">
        <v>1124</v>
      </c>
      <c r="B702" s="10" t="str">
        <f>HYPERLINK("http://www.oc.ntu.edu.tw/?teacher=%E9%99%B3%E9%9F%8B%E4%BB%81","陳韋仁")</f>
        <v>陳韋仁</v>
      </c>
      <c r="C702" s="3" t="s">
        <v>12</v>
      </c>
      <c r="D702" s="3" t="s">
        <v>242</v>
      </c>
      <c r="E702" s="3" t="s">
        <v>320</v>
      </c>
      <c r="F702" s="4">
        <v>101</v>
      </c>
      <c r="G702" s="14" t="s">
        <v>1271</v>
      </c>
    </row>
    <row r="703" spans="1:7" ht="15.75" customHeight="1">
      <c r="A703" s="3" t="s">
        <v>1124</v>
      </c>
      <c r="B703" s="10" t="str">
        <f>HYPERLINK("http://www.oc.ntu.edu.tw/?teacher=%E8%95%AD%E4%BB%81%E5%82%91","蕭仁傑")</f>
        <v>蕭仁傑</v>
      </c>
      <c r="C703" s="3" t="s">
        <v>6</v>
      </c>
      <c r="D703" s="3" t="s">
        <v>242</v>
      </c>
      <c r="E703" s="3" t="s">
        <v>320</v>
      </c>
      <c r="F703" s="4">
        <v>101</v>
      </c>
      <c r="G703" s="14" t="s">
        <v>1271</v>
      </c>
    </row>
    <row r="704" spans="1:7" ht="15.75" customHeight="1">
      <c r="A704" s="3" t="s">
        <v>1124</v>
      </c>
      <c r="B704" s="10" t="str">
        <f>HYPERLINK("http://www.oc.ntu.edu.tw/?teacher=%E5%BC%B5%E7%BF%A0%E7%8E%89","張翠玉")</f>
        <v>張翠玉</v>
      </c>
      <c r="C704" s="3" t="s">
        <v>6</v>
      </c>
      <c r="D704" s="3" t="s">
        <v>242</v>
      </c>
      <c r="E704" s="3" t="s">
        <v>320</v>
      </c>
      <c r="F704" s="4">
        <v>101</v>
      </c>
      <c r="G704" s="14" t="s">
        <v>1271</v>
      </c>
    </row>
    <row r="705" spans="1:7" ht="15.75" customHeight="1">
      <c r="A705" s="3" t="s">
        <v>1124</v>
      </c>
      <c r="B705" s="10" t="str">
        <f>HYPERLINK("http://www.oc.ntu.edu.tw/?teacher=%E9%99%B3%E4%B8%96%E6%A5%A0","陳世楠")</f>
        <v>陳世楠</v>
      </c>
      <c r="C705" s="3" t="s">
        <v>6</v>
      </c>
      <c r="D705" s="3" t="s">
        <v>242</v>
      </c>
      <c r="E705" s="3" t="s">
        <v>320</v>
      </c>
      <c r="F705" s="4">
        <v>102</v>
      </c>
      <c r="G705" s="14" t="s">
        <v>1271</v>
      </c>
    </row>
    <row r="706" spans="1:7" ht="15.75" customHeight="1">
      <c r="A706" s="3" t="s">
        <v>1124</v>
      </c>
      <c r="B706" s="10" t="str">
        <f>HYPERLINK("http://www.oc.ntu.edu.tw/?teacher=%E5%8A%89%E5%AE%B6%E7%91%84","劉家瑄")</f>
        <v>劉家瑄</v>
      </c>
      <c r="C706" s="3" t="s">
        <v>12</v>
      </c>
      <c r="D706" s="3" t="s">
        <v>242</v>
      </c>
      <c r="E706" s="3" t="s">
        <v>320</v>
      </c>
      <c r="F706" s="4">
        <v>102</v>
      </c>
      <c r="G706" s="14" t="s">
        <v>1271</v>
      </c>
    </row>
    <row r="707" spans="1:7" ht="15.75" customHeight="1">
      <c r="A707" s="3" t="s">
        <v>1124</v>
      </c>
      <c r="B707" s="10" t="str">
        <f>HYPERLINK("http://www.oc.ntu.edu.tw/?teacher=%E7%8E%8B%E6%85%A7%E7%91%9C","王慧瑜")</f>
        <v>王慧瑜</v>
      </c>
      <c r="C707" s="3" t="s">
        <v>6</v>
      </c>
      <c r="D707" s="3" t="s">
        <v>242</v>
      </c>
      <c r="E707" s="3" t="s">
        <v>320</v>
      </c>
      <c r="F707" s="4">
        <v>102</v>
      </c>
      <c r="G707" s="14" t="s">
        <v>1271</v>
      </c>
    </row>
    <row r="708" spans="1:7" ht="15.75" customHeight="1">
      <c r="A708" s="3" t="s">
        <v>1124</v>
      </c>
      <c r="B708" s="10" t="str">
        <f>HYPERLINK("http://www.oc.ntu.edu.tw/?teacher=%E9%99%B3%E5%8B%81%E5%90%BE","陳勁吾")</f>
        <v>陳勁吾</v>
      </c>
      <c r="C708" s="3" t="s">
        <v>249</v>
      </c>
      <c r="D708" s="3" t="s">
        <v>242</v>
      </c>
      <c r="E708" s="3" t="s">
        <v>320</v>
      </c>
      <c r="F708" s="4">
        <v>103</v>
      </c>
      <c r="G708" s="14" t="s">
        <v>1271</v>
      </c>
    </row>
    <row r="709" spans="1:7" ht="15.75" customHeight="1">
      <c r="A709" s="3" t="s">
        <v>1124</v>
      </c>
      <c r="B709" s="10" t="str">
        <f>HYPERLINK("http://www.oc.ntu.edu.tw/?teacher=%E4%B8%89%E6%9C%A8%E5%81%A5","三木健")</f>
        <v>三木健</v>
      </c>
      <c r="C709" s="3" t="s">
        <v>6</v>
      </c>
      <c r="D709" s="3" t="s">
        <v>242</v>
      </c>
      <c r="E709" s="3" t="s">
        <v>320</v>
      </c>
      <c r="F709" s="4">
        <v>103</v>
      </c>
      <c r="G709" s="14" t="s">
        <v>1271</v>
      </c>
    </row>
    <row r="710" spans="1:7" ht="15.75" customHeight="1">
      <c r="A710" s="3" t="s">
        <v>1124</v>
      </c>
      <c r="B710" s="10" t="str">
        <f>HYPERLINK("http://www.oc.ntu.edu.tw/?teacher=%E6%9C%B1%E7%BE%8E%E5%A6%83","朱美妃")</f>
        <v>朱美妃</v>
      </c>
      <c r="C710" s="3" t="s">
        <v>249</v>
      </c>
      <c r="D710" s="3" t="s">
        <v>242</v>
      </c>
      <c r="E710" s="3" t="s">
        <v>320</v>
      </c>
      <c r="F710" s="4">
        <v>103</v>
      </c>
      <c r="G710" s="14" t="s">
        <v>1271</v>
      </c>
    </row>
    <row r="711" spans="1:7" ht="15.75" customHeight="1">
      <c r="A711" s="3" t="s">
        <v>1124</v>
      </c>
      <c r="B711" s="10" t="s">
        <v>681</v>
      </c>
      <c r="C711" s="3" t="s">
        <v>6</v>
      </c>
      <c r="D711" s="3" t="s">
        <v>27</v>
      </c>
      <c r="E711" s="3" t="s">
        <v>381</v>
      </c>
      <c r="F711" s="4" t="s">
        <v>333</v>
      </c>
      <c r="G711" s="14" t="s">
        <v>1271</v>
      </c>
    </row>
    <row r="712" spans="1:7" ht="15.75" customHeight="1">
      <c r="A712" s="3" t="s">
        <v>1124</v>
      </c>
      <c r="B712" s="10" t="str">
        <f>HYPERLINK("http://www.oc.ntu.edu.tw/?teacher=%E8%98%87%E5%BF%97%E6%9D%B0","蘇志杰")</f>
        <v>蘇志杰</v>
      </c>
      <c r="C712" s="3" t="s">
        <v>6</v>
      </c>
      <c r="D712" s="3" t="s">
        <v>242</v>
      </c>
      <c r="E712" s="3" t="s">
        <v>381</v>
      </c>
      <c r="F712" s="4">
        <v>104</v>
      </c>
      <c r="G712" s="14" t="s">
        <v>1271</v>
      </c>
    </row>
    <row r="713" spans="1:7" ht="15.75" customHeight="1">
      <c r="A713" s="3" t="s">
        <v>1124</v>
      </c>
      <c r="B713" s="10" t="str">
        <f>HYPERLINK("http://www.oc.ntu.edu.tw/?teacher=%E6%A5%8A%E7%A9%8E%E5%A0%85","楊穎堅")</f>
        <v>楊穎堅</v>
      </c>
      <c r="C713" s="3" t="s">
        <v>6</v>
      </c>
      <c r="D713" s="3" t="s">
        <v>242</v>
      </c>
      <c r="E713" s="3" t="s">
        <v>381</v>
      </c>
      <c r="F713" s="4">
        <v>104</v>
      </c>
      <c r="G713" s="14" t="s">
        <v>1271</v>
      </c>
    </row>
    <row r="714" spans="1:7" ht="15.75" customHeight="1">
      <c r="A714" s="3" t="s">
        <v>1124</v>
      </c>
      <c r="B714" s="10" t="str">
        <f>HYPERLINK("http://www.oc.ntu.edu.tw/?teacher=%E9%AD%8F%E5%BF%97%E6%BD%BE","魏志潾")</f>
        <v>魏志潾</v>
      </c>
      <c r="C714" s="3" t="s">
        <v>249</v>
      </c>
      <c r="D714" s="3" t="s">
        <v>242</v>
      </c>
      <c r="E714" s="3" t="s">
        <v>381</v>
      </c>
      <c r="F714" s="4">
        <v>105</v>
      </c>
      <c r="G714" s="14" t="s">
        <v>1271</v>
      </c>
    </row>
    <row r="715" spans="1:7" ht="15.75" customHeight="1">
      <c r="A715" s="3" t="s">
        <v>1124</v>
      </c>
      <c r="B715" s="10" t="str">
        <f>HYPERLINK("http://www.oc.ntu.edu.tw/?teacher=%E5%BC%B5%E6%98%8E%E8%BC%9D","張明輝")</f>
        <v>張明輝</v>
      </c>
      <c r="C715" s="3" t="s">
        <v>249</v>
      </c>
      <c r="D715" s="3" t="s">
        <v>242</v>
      </c>
      <c r="E715" s="3" t="s">
        <v>381</v>
      </c>
      <c r="F715" s="4">
        <v>105</v>
      </c>
      <c r="G715" s="14" t="s">
        <v>1271</v>
      </c>
    </row>
    <row r="716" spans="1:7" ht="15.75" customHeight="1">
      <c r="A716" s="3" t="s">
        <v>1124</v>
      </c>
      <c r="B716" s="10" t="s">
        <v>380</v>
      </c>
      <c r="C716" s="3" t="s">
        <v>22</v>
      </c>
      <c r="D716" s="3" t="s">
        <v>27</v>
      </c>
      <c r="E716" s="3" t="s">
        <v>381</v>
      </c>
      <c r="F716" s="4">
        <v>106</v>
      </c>
      <c r="G716" s="14" t="s">
        <v>1271</v>
      </c>
    </row>
    <row r="717" spans="1:7" ht="15.75" customHeight="1">
      <c r="A717" s="3" t="s">
        <v>1124</v>
      </c>
      <c r="B717" s="10" t="s">
        <v>736</v>
      </c>
      <c r="C717" s="3" t="s">
        <v>12</v>
      </c>
      <c r="D717" s="3" t="s">
        <v>27</v>
      </c>
      <c r="E717" s="3" t="s">
        <v>381</v>
      </c>
      <c r="F717" s="4">
        <v>106</v>
      </c>
      <c r="G717" s="14" t="s">
        <v>1271</v>
      </c>
    </row>
    <row r="718" spans="1:7" ht="15.75" customHeight="1">
      <c r="A718" s="3" t="s">
        <v>1124</v>
      </c>
      <c r="B718" s="10" t="s">
        <v>779</v>
      </c>
      <c r="C718" s="3" t="s">
        <v>6</v>
      </c>
      <c r="D718" s="3" t="s">
        <v>27</v>
      </c>
      <c r="E718" s="3" t="s">
        <v>48</v>
      </c>
      <c r="F718" s="4" t="s">
        <v>780</v>
      </c>
      <c r="G718" s="14" t="s">
        <v>1271</v>
      </c>
    </row>
    <row r="719" spans="1:7" ht="15.75" customHeight="1">
      <c r="A719" s="3" t="s">
        <v>1124</v>
      </c>
      <c r="B719" s="10" t="s">
        <v>678</v>
      </c>
      <c r="C719" s="3" t="s">
        <v>12</v>
      </c>
      <c r="D719" s="3" t="s">
        <v>242</v>
      </c>
      <c r="E719" s="3" t="s">
        <v>279</v>
      </c>
      <c r="F719" s="4" t="s">
        <v>325</v>
      </c>
      <c r="G719" s="14" t="s">
        <v>1271</v>
      </c>
    </row>
    <row r="720" spans="1:7" ht="15.75" customHeight="1">
      <c r="A720" s="3" t="s">
        <v>1124</v>
      </c>
      <c r="B720" s="10" t="str">
        <f>HYPERLINK("http://www3.math.ntu.edu.tw/people/bio.php?PID=39","翁秉仁")</f>
        <v>翁秉仁</v>
      </c>
      <c r="C720" s="3" t="s">
        <v>6</v>
      </c>
      <c r="D720" s="3" t="s">
        <v>242</v>
      </c>
      <c r="E720" s="3" t="s">
        <v>279</v>
      </c>
      <c r="F720" s="4" t="s">
        <v>458</v>
      </c>
      <c r="G720" s="14" t="s">
        <v>1271</v>
      </c>
    </row>
    <row r="721" spans="1:7" ht="15.75" customHeight="1">
      <c r="A721" s="3" t="s">
        <v>1124</v>
      </c>
      <c r="B721" s="10" t="s">
        <v>632</v>
      </c>
      <c r="C721" s="3" t="s">
        <v>22</v>
      </c>
      <c r="D721" s="3" t="s">
        <v>27</v>
      </c>
      <c r="E721" s="3" t="s">
        <v>48</v>
      </c>
      <c r="F721" s="4" t="s">
        <v>246</v>
      </c>
      <c r="G721" s="14" t="s">
        <v>1271</v>
      </c>
    </row>
    <row r="722" spans="1:7" ht="15.75" customHeight="1">
      <c r="A722" s="3" t="s">
        <v>1124</v>
      </c>
      <c r="B722" s="10" t="str">
        <f>HYPERLINK("http://www3.math.ntu.edu.tw/people/bio.php?PID=33","林惠雯")</f>
        <v>林惠雯</v>
      </c>
      <c r="C722" s="3" t="s">
        <v>12</v>
      </c>
      <c r="D722" s="3" t="s">
        <v>242</v>
      </c>
      <c r="E722" s="3" t="s">
        <v>279</v>
      </c>
      <c r="F722" s="4" t="s">
        <v>386</v>
      </c>
      <c r="G722" s="14" t="s">
        <v>1271</v>
      </c>
    </row>
    <row r="723" spans="1:7" ht="15.75" customHeight="1">
      <c r="A723" s="3" t="s">
        <v>1124</v>
      </c>
      <c r="B723" s="10" t="str">
        <f>HYPERLINK("http://www3.math.ntu.edu.tw/people/bio.php?PID=38","張志中")</f>
        <v>張志中</v>
      </c>
      <c r="C723" s="3" t="s">
        <v>6</v>
      </c>
      <c r="D723" s="3" t="s">
        <v>242</v>
      </c>
      <c r="E723" s="3" t="s">
        <v>279</v>
      </c>
      <c r="F723" s="4" t="s">
        <v>237</v>
      </c>
      <c r="G723" s="14" t="s">
        <v>1271</v>
      </c>
    </row>
    <row r="724" spans="1:7" ht="15.75" customHeight="1">
      <c r="A724" s="3" t="s">
        <v>1124</v>
      </c>
      <c r="B724" s="10" t="str">
        <f>HYPERLINK("http://www3.math.ntu.edu.tw/people/bio.php?PID=3016","于靖")</f>
        <v>于靖</v>
      </c>
      <c r="C724" s="3" t="s">
        <v>12</v>
      </c>
      <c r="D724" s="3" t="s">
        <v>242</v>
      </c>
      <c r="E724" s="3" t="s">
        <v>279</v>
      </c>
      <c r="F724" s="4" t="s">
        <v>341</v>
      </c>
      <c r="G724" s="14" t="s">
        <v>1271</v>
      </c>
    </row>
    <row r="725" spans="1:7" ht="15.75" customHeight="1">
      <c r="A725" s="3" t="s">
        <v>1124</v>
      </c>
      <c r="B725" s="10" t="str">
        <f>HYPERLINK("http://www3.math.ntu.edu.tw/people/bio.php?PID=8","李白飛")</f>
        <v>李白飛</v>
      </c>
      <c r="C725" s="3" t="s">
        <v>12</v>
      </c>
      <c r="D725" s="3" t="s">
        <v>242</v>
      </c>
      <c r="E725" s="3" t="s">
        <v>279</v>
      </c>
      <c r="F725" s="4">
        <v>100</v>
      </c>
      <c r="G725" s="14" t="s">
        <v>1271</v>
      </c>
    </row>
    <row r="726" spans="1:7" ht="15.75" customHeight="1">
      <c r="A726" s="3" t="s">
        <v>1124</v>
      </c>
      <c r="B726" s="10" t="str">
        <f>HYPERLINK("http://www3.math.ntu.edu.tw/people/bio.php?PID=13","朱樺")</f>
        <v>朱樺</v>
      </c>
      <c r="C726" s="3" t="s">
        <v>12</v>
      </c>
      <c r="D726" s="3" t="s">
        <v>242</v>
      </c>
      <c r="E726" s="3" t="s">
        <v>279</v>
      </c>
      <c r="F726" s="4">
        <v>100</v>
      </c>
      <c r="G726" s="14" t="s">
        <v>1271</v>
      </c>
    </row>
    <row r="727" spans="1:7" ht="15.75" customHeight="1">
      <c r="A727" s="3" t="s">
        <v>1124</v>
      </c>
      <c r="B727" s="10" t="str">
        <f>HYPERLINK("http://www3.math.ntu.edu.tw/people/bio.php?PID=19","陳俊全")</f>
        <v>陳俊全</v>
      </c>
      <c r="C727" s="3" t="s">
        <v>12</v>
      </c>
      <c r="D727" s="3" t="s">
        <v>242</v>
      </c>
      <c r="E727" s="3" t="s">
        <v>279</v>
      </c>
      <c r="F727" s="4">
        <v>101</v>
      </c>
      <c r="G727" s="14" t="s">
        <v>1271</v>
      </c>
    </row>
    <row r="728" spans="1:7" ht="15.75" customHeight="1">
      <c r="A728" s="3" t="s">
        <v>1124</v>
      </c>
      <c r="B728" s="10" t="str">
        <f>HYPERLINK("http://www3.math.ntu.edu.tw/people/bio.php?PID=28","陳榮凱")</f>
        <v>陳榮凱</v>
      </c>
      <c r="C728" s="3" t="s">
        <v>12</v>
      </c>
      <c r="D728" s="3" t="s">
        <v>242</v>
      </c>
      <c r="E728" s="3" t="s">
        <v>279</v>
      </c>
      <c r="F728" s="4">
        <v>102</v>
      </c>
      <c r="G728" s="14" t="s">
        <v>1271</v>
      </c>
    </row>
    <row r="729" spans="1:7" ht="15.75" customHeight="1">
      <c r="A729" s="3" t="s">
        <v>1124</v>
      </c>
      <c r="B729" s="10" t="str">
        <f>HYPERLINK("http://www3.math.ntu.edu.tw/people/bio.php?PID=12","莊正良")</f>
        <v>莊正良</v>
      </c>
      <c r="C729" s="3" t="s">
        <v>12</v>
      </c>
      <c r="D729" s="3" t="s">
        <v>242</v>
      </c>
      <c r="E729" s="3" t="s">
        <v>279</v>
      </c>
      <c r="F729" s="4">
        <v>103</v>
      </c>
      <c r="G729" s="14" t="s">
        <v>1271</v>
      </c>
    </row>
    <row r="730" spans="1:7" ht="15.75" customHeight="1">
      <c r="A730" s="3" t="s">
        <v>1124</v>
      </c>
      <c r="B730" s="10" t="str">
        <f>HYPERLINK("http://www3.math.ntu.edu.tw/people/bio.php?PID=3550","蔡忠潤")</f>
        <v>蔡忠潤</v>
      </c>
      <c r="C730" s="3" t="s">
        <v>249</v>
      </c>
      <c r="D730" s="3" t="s">
        <v>242</v>
      </c>
      <c r="E730" s="3" t="s">
        <v>279</v>
      </c>
      <c r="F730" s="4">
        <v>104</v>
      </c>
      <c r="G730" s="14" t="s">
        <v>1271</v>
      </c>
    </row>
    <row r="731" spans="1:7" ht="15.75" customHeight="1">
      <c r="A731" s="3" t="s">
        <v>1124</v>
      </c>
      <c r="B731" s="10" t="str">
        <f>HYPERLINK("http://www3.math.ntu.edu.tw/people/bio.php?PID=41","江金倉")</f>
        <v>江金倉</v>
      </c>
      <c r="C731" s="3" t="s">
        <v>12</v>
      </c>
      <c r="D731" s="3" t="s">
        <v>242</v>
      </c>
      <c r="E731" s="3" t="s">
        <v>279</v>
      </c>
      <c r="F731" s="4">
        <v>104</v>
      </c>
      <c r="G731" s="14" t="s">
        <v>1271</v>
      </c>
    </row>
    <row r="732" spans="1:7" ht="15.75" customHeight="1">
      <c r="A732" s="3" t="s">
        <v>1124</v>
      </c>
      <c r="B732" s="10" t="str">
        <f>HYPERLINK("http://www3.math.ntu.edu.tw/people/bio.php?PID=27","林太家")</f>
        <v>林太家</v>
      </c>
      <c r="C732" s="3" t="s">
        <v>12</v>
      </c>
      <c r="D732" s="3" t="s">
        <v>242</v>
      </c>
      <c r="E732" s="3" t="s">
        <v>279</v>
      </c>
      <c r="F732" s="4">
        <v>104</v>
      </c>
      <c r="G732" s="14" t="s">
        <v>1271</v>
      </c>
    </row>
    <row r="733" spans="1:7" ht="15.75" customHeight="1">
      <c r="A733" s="3" t="s">
        <v>1124</v>
      </c>
      <c r="B733" s="10" t="s">
        <v>378</v>
      </c>
      <c r="C733" s="3" t="s">
        <v>12</v>
      </c>
      <c r="D733" s="3" t="s">
        <v>27</v>
      </c>
      <c r="E733" s="3" t="s">
        <v>48</v>
      </c>
      <c r="F733" s="4">
        <v>106</v>
      </c>
      <c r="G733" s="14" t="s">
        <v>1271</v>
      </c>
    </row>
    <row r="734" spans="1:7" ht="15.75" customHeight="1">
      <c r="A734" s="3" t="s">
        <v>1124</v>
      </c>
      <c r="B734" s="10" t="s">
        <v>844</v>
      </c>
      <c r="C734" s="3" t="s">
        <v>6</v>
      </c>
      <c r="D734" s="3" t="s">
        <v>27</v>
      </c>
      <c r="E734" s="3" t="s">
        <v>48</v>
      </c>
      <c r="F734" s="4">
        <v>106</v>
      </c>
      <c r="G734" s="14" t="s">
        <v>1271</v>
      </c>
    </row>
    <row r="735" spans="1:7" ht="15.75" customHeight="1">
      <c r="A735" s="3" t="s">
        <v>1124</v>
      </c>
      <c r="B735" s="10" t="str">
        <f>HYPERLINK("http://140.112.142.79/teacher/user-p.asp?teacher=yahweihsu","許雅惠")</f>
        <v>許雅惠</v>
      </c>
      <c r="C735" s="3" t="s">
        <v>6</v>
      </c>
      <c r="D735" s="3" t="s">
        <v>744</v>
      </c>
      <c r="E735" s="3" t="s">
        <v>346</v>
      </c>
      <c r="F735" s="4">
        <v>102</v>
      </c>
      <c r="G735" s="14" t="s">
        <v>1271</v>
      </c>
    </row>
    <row r="736" spans="1:7" ht="15.75" customHeight="1">
      <c r="A736" s="3" t="s">
        <v>1124</v>
      </c>
      <c r="B736" s="10" t="str">
        <f>HYPERLINK("http://homepage.ntu.edu.tw/~anthro/member/faculty/huchiayu.htm","胡家瑜")</f>
        <v>胡家瑜</v>
      </c>
      <c r="C736" s="3" t="s">
        <v>12</v>
      </c>
      <c r="D736" s="3" t="s">
        <v>371</v>
      </c>
      <c r="E736" s="3" t="s">
        <v>442</v>
      </c>
      <c r="F736" s="4" t="s">
        <v>281</v>
      </c>
      <c r="G736" s="14" t="s">
        <v>1271</v>
      </c>
    </row>
    <row r="737" spans="1:7" ht="15.75" customHeight="1">
      <c r="A737" s="3" t="s">
        <v>1124</v>
      </c>
      <c r="B737" s="10" t="str">
        <f>HYPERLINK("http://homepage.ntu.edu.tw/~anthro/member/faculty/wangmeihsia.htm","王梅霞")</f>
        <v>王梅霞</v>
      </c>
      <c r="C737" s="3" t="s">
        <v>6</v>
      </c>
      <c r="D737" s="3" t="s">
        <v>235</v>
      </c>
      <c r="E737" s="3" t="s">
        <v>560</v>
      </c>
      <c r="F737" s="4">
        <v>105</v>
      </c>
      <c r="G737" s="14" t="s">
        <v>1271</v>
      </c>
    </row>
    <row r="738" spans="1:7" ht="15.75" customHeight="1">
      <c r="A738" s="3" t="s">
        <v>1124</v>
      </c>
      <c r="B738" s="10" t="str">
        <f>HYPERLINK("http://www.cl.ntu.edu.tw/people/bio.php?PID=45","劉少雄")</f>
        <v>劉少雄</v>
      </c>
      <c r="C738" s="3" t="s">
        <v>12</v>
      </c>
      <c r="D738" s="3" t="s">
        <v>371</v>
      </c>
      <c r="E738" s="3" t="s">
        <v>42</v>
      </c>
      <c r="F738" s="4" t="s">
        <v>598</v>
      </c>
      <c r="G738" s="14" t="s">
        <v>1271</v>
      </c>
    </row>
    <row r="739" spans="1:7" ht="15.75" customHeight="1">
      <c r="A739" s="3" t="s">
        <v>1124</v>
      </c>
      <c r="B739" s="10" t="str">
        <f>HYPERLINK("http://www.cl.ntu.edu.tw/people/bio.php?PID=69","李文鈺")</f>
        <v>李文鈺</v>
      </c>
      <c r="C739" s="3" t="s">
        <v>6</v>
      </c>
      <c r="D739" s="3" t="s">
        <v>235</v>
      </c>
      <c r="E739" s="3" t="s">
        <v>42</v>
      </c>
      <c r="F739" s="4">
        <v>105</v>
      </c>
      <c r="G739" s="14" t="s">
        <v>1271</v>
      </c>
    </row>
    <row r="740" spans="1:7" ht="15.75" customHeight="1">
      <c r="A740" s="3" t="s">
        <v>1124</v>
      </c>
      <c r="B740" s="10" t="str">
        <f>HYPERLINK("http://www.cl.ntu.edu.tw/people/bio.php?PID=44","徐富昌")</f>
        <v>徐富昌</v>
      </c>
      <c r="C740" s="3" t="s">
        <v>12</v>
      </c>
      <c r="D740" s="3" t="s">
        <v>235</v>
      </c>
      <c r="E740" s="3" t="s">
        <v>42</v>
      </c>
      <c r="F740" s="4">
        <v>105</v>
      </c>
      <c r="G740" s="14" t="s">
        <v>1271</v>
      </c>
    </row>
    <row r="741" spans="1:7" ht="15.75" customHeight="1">
      <c r="A741" s="3" t="s">
        <v>1124</v>
      </c>
      <c r="B741" s="10" t="str">
        <f>HYPERLINK("https://www.phys.ntu.edu.tw/member/main1.aspx?mem_id=99","孫維新")</f>
        <v>孫維新</v>
      </c>
      <c r="C741" s="3" t="s">
        <v>12</v>
      </c>
      <c r="D741" s="3" t="s">
        <v>235</v>
      </c>
      <c r="E741" s="3" t="s">
        <v>663</v>
      </c>
      <c r="F741" s="4">
        <v>105</v>
      </c>
      <c r="G741" s="14" t="s">
        <v>1271</v>
      </c>
    </row>
    <row r="742" spans="1:7" ht="15.75" customHeight="1">
      <c r="A742" s="3" t="s">
        <v>1124</v>
      </c>
      <c r="B742" s="10" t="s">
        <v>505</v>
      </c>
      <c r="C742" s="3" t="s">
        <v>6</v>
      </c>
      <c r="D742" s="3" t="s">
        <v>235</v>
      </c>
      <c r="E742" s="3" t="s">
        <v>506</v>
      </c>
      <c r="F742" s="4" t="s">
        <v>507</v>
      </c>
      <c r="G742" s="14" t="s">
        <v>1271</v>
      </c>
    </row>
    <row r="743" spans="1:7" ht="15.75" customHeight="1">
      <c r="A743" s="3" t="s">
        <v>1124</v>
      </c>
      <c r="B743" s="10" t="str">
        <f>HYPERLINK("http://www.lifescience.ntu.edu.tw/2016/faculty_HsinyuLee.html","李心予")</f>
        <v>李心予</v>
      </c>
      <c r="C743" s="3" t="s">
        <v>12</v>
      </c>
      <c r="D743" s="3" t="s">
        <v>235</v>
      </c>
      <c r="E743" s="3" t="s">
        <v>265</v>
      </c>
      <c r="F743" s="4" t="s">
        <v>524</v>
      </c>
      <c r="G743" s="14" t="s">
        <v>1271</v>
      </c>
    </row>
    <row r="744" spans="1:7" ht="15.75" customHeight="1">
      <c r="A744" s="3" t="s">
        <v>1124</v>
      </c>
      <c r="B744" s="10" t="str">
        <f>HYPERLINK("http://www.lifescience.ntu.edu.tw/2016/faculty_ShauChiChi.html","齊肖琪")</f>
        <v>齊肖琪</v>
      </c>
      <c r="C744" s="3" t="s">
        <v>12</v>
      </c>
      <c r="D744" s="3" t="s">
        <v>371</v>
      </c>
      <c r="E744" s="3" t="s">
        <v>265</v>
      </c>
      <c r="F744" s="4" t="s">
        <v>373</v>
      </c>
      <c r="G744" s="14" t="s">
        <v>1271</v>
      </c>
    </row>
    <row r="745" spans="1:7" ht="15.75" customHeight="1">
      <c r="A745" s="3" t="s">
        <v>1124</v>
      </c>
      <c r="B745" s="10" t="str">
        <f>HYPERLINK("http://ecology.lifescience.ntu.edu.tw/faculty/chou_ls.htm","周蓮香")</f>
        <v>周蓮香</v>
      </c>
      <c r="C745" s="3" t="s">
        <v>12</v>
      </c>
      <c r="D745" s="3" t="s">
        <v>371</v>
      </c>
      <c r="E745" s="3" t="s">
        <v>405</v>
      </c>
      <c r="F745" s="4" t="s">
        <v>325</v>
      </c>
      <c r="G745" s="14" t="s">
        <v>1271</v>
      </c>
    </row>
    <row r="746" spans="1:7" ht="15.75" customHeight="1">
      <c r="A746" s="3" t="s">
        <v>1124</v>
      </c>
      <c r="B746" s="10" t="s">
        <v>522</v>
      </c>
      <c r="C746" s="3" t="s">
        <v>22</v>
      </c>
      <c r="D746" s="3" t="s">
        <v>235</v>
      </c>
      <c r="E746" s="3" t="s">
        <v>255</v>
      </c>
      <c r="F746" s="4">
        <v>106</v>
      </c>
      <c r="G746" s="14" t="s">
        <v>1271</v>
      </c>
    </row>
    <row r="747" spans="1:7" ht="15.75" customHeight="1">
      <c r="A747" s="3" t="s">
        <v>1124</v>
      </c>
      <c r="B747" s="10" t="str">
        <f>HYPERLINK("http://www.geog.ntu.edu.tw/index.php/tw/people/professor?id=2249","簡旭伸")</f>
        <v>簡旭伸</v>
      </c>
      <c r="C747" s="3" t="s">
        <v>12</v>
      </c>
      <c r="D747" s="3" t="s">
        <v>235</v>
      </c>
      <c r="E747" s="3" t="s">
        <v>428</v>
      </c>
      <c r="F747" s="4" t="s">
        <v>237</v>
      </c>
      <c r="G747" s="14" t="s">
        <v>1271</v>
      </c>
    </row>
    <row r="748" spans="1:7" ht="15.75" customHeight="1">
      <c r="A748" s="3" t="s">
        <v>1124</v>
      </c>
      <c r="B748" s="10" t="s">
        <v>881</v>
      </c>
      <c r="C748" s="3" t="s">
        <v>12</v>
      </c>
      <c r="D748" s="3" t="s">
        <v>235</v>
      </c>
      <c r="E748" s="3" t="s">
        <v>77</v>
      </c>
      <c r="F748" s="4" t="s">
        <v>306</v>
      </c>
      <c r="G748" s="14" t="s">
        <v>1271</v>
      </c>
    </row>
    <row r="749" spans="1:7" ht="15.75" customHeight="1">
      <c r="A749" s="3" t="s">
        <v>1124</v>
      </c>
      <c r="B749" s="10" t="str">
        <f>HYPERLINK("http://www.coss.ntu.edu.tw/zh_tw/8/%E6%9D%8E-%E6%98%8E%E7%92%81-62255743","李明璁")</f>
        <v>李明璁</v>
      </c>
      <c r="C749" s="3" t="s">
        <v>249</v>
      </c>
      <c r="D749" s="3" t="s">
        <v>371</v>
      </c>
      <c r="E749" s="3" t="s">
        <v>77</v>
      </c>
      <c r="F749" s="4">
        <v>102</v>
      </c>
      <c r="G749" s="14" t="s">
        <v>1271</v>
      </c>
    </row>
    <row r="750" spans="1:7" ht="15.75" customHeight="1">
      <c r="A750" s="3" t="s">
        <v>1124</v>
      </c>
      <c r="B750" s="10" t="str">
        <f>HYPERLINK("http://www.law.ntu.edu.tw/index.php/%E8%AA%8D%E8%AD%98%E6%9C%AC%E9%99%A2/%E6%9C%AC%E9%99%A2%E5%B8%AB%E8%B3%87/item/218-%E9%99%B3%E6%98%AD%E5%A6%82","陳昭如")</f>
        <v>陳昭如</v>
      </c>
      <c r="C750" s="3" t="s">
        <v>12</v>
      </c>
      <c r="D750" s="3" t="s">
        <v>371</v>
      </c>
      <c r="E750" s="3" t="s">
        <v>372</v>
      </c>
      <c r="F750" s="4">
        <v>103</v>
      </c>
      <c r="G750" s="14" t="s">
        <v>1271</v>
      </c>
    </row>
    <row r="751" spans="1:7" ht="15.75" customHeight="1">
      <c r="A751" s="3" t="s">
        <v>1124</v>
      </c>
      <c r="B751" s="10" t="str">
        <f>HYPERLINK("http://ah.ntu.edu.tw/web/Teacher!one.action?tid=1472&amp;depno=T1140","林火旺")</f>
        <v>林火旺</v>
      </c>
      <c r="C751" s="3" t="s">
        <v>12</v>
      </c>
      <c r="D751" s="3" t="s">
        <v>371</v>
      </c>
      <c r="E751" s="3" t="s">
        <v>274</v>
      </c>
      <c r="F751" s="4" t="s">
        <v>362</v>
      </c>
      <c r="G751" s="14" t="s">
        <v>1271</v>
      </c>
    </row>
    <row r="752" spans="1:7" ht="15.75" customHeight="1">
      <c r="A752" s="3" t="s">
        <v>1124</v>
      </c>
      <c r="B752" s="10" t="s">
        <v>234</v>
      </c>
      <c r="C752" s="3" t="s">
        <v>12</v>
      </c>
      <c r="D752" s="3" t="s">
        <v>235</v>
      </c>
      <c r="E752" s="3" t="s">
        <v>117</v>
      </c>
      <c r="F752" s="4" t="s">
        <v>236</v>
      </c>
      <c r="G752" s="14" t="s">
        <v>1271</v>
      </c>
    </row>
    <row r="753" spans="1:7" ht="15.75" customHeight="1">
      <c r="A753" s="3" t="s">
        <v>1124</v>
      </c>
      <c r="B753" s="10" t="str">
        <f>HYPERLINK("https://www.csie.ntu.edu.tw/people/bio.php?PID=66","王傑智")</f>
        <v>王傑智</v>
      </c>
      <c r="C753" s="3" t="s">
        <v>6</v>
      </c>
      <c r="D753" s="3" t="s">
        <v>371</v>
      </c>
      <c r="E753" s="3" t="s">
        <v>16</v>
      </c>
      <c r="F753" s="4">
        <v>102</v>
      </c>
      <c r="G753" s="14" t="s">
        <v>1271</v>
      </c>
    </row>
    <row r="754" spans="1:7" ht="15.75" customHeight="1">
      <c r="A754" s="3" t="s">
        <v>1124</v>
      </c>
      <c r="B754" s="10" t="str">
        <f>HYPERLINK("http://www.ee.ntu.edu.tw/profile?id=78","黃俊郎")</f>
        <v>黃俊郎</v>
      </c>
      <c r="C754" s="3" t="s">
        <v>12</v>
      </c>
      <c r="D754" s="3" t="s">
        <v>371</v>
      </c>
      <c r="E754" s="3" t="s">
        <v>454</v>
      </c>
      <c r="F754" s="4" t="s">
        <v>354</v>
      </c>
      <c r="G754" s="14" t="s">
        <v>1271</v>
      </c>
    </row>
    <row r="755" spans="1:7" ht="15.75" customHeight="1">
      <c r="A755" s="3" t="s">
        <v>1124</v>
      </c>
      <c r="B755" s="10" t="s">
        <v>537</v>
      </c>
      <c r="C755" s="3" t="s">
        <v>12</v>
      </c>
      <c r="D755" s="3" t="s">
        <v>235</v>
      </c>
      <c r="E755" s="3" t="s">
        <v>13</v>
      </c>
      <c r="F755" s="4" t="s">
        <v>878</v>
      </c>
      <c r="G755" s="14" t="s">
        <v>1271</v>
      </c>
    </row>
    <row r="756" spans="1:7" ht="15.75" customHeight="1">
      <c r="A756" s="3" t="s">
        <v>1124</v>
      </c>
      <c r="B756" s="10" t="str">
        <f>HYPERLINK("http://www.gitl.ntu.edu.tw/people/bio.php?PID=15","張文薰")</f>
        <v>張文薰</v>
      </c>
      <c r="C756" s="3" t="s">
        <v>12</v>
      </c>
      <c r="D756" s="3" t="s">
        <v>371</v>
      </c>
      <c r="E756" s="3" t="s">
        <v>457</v>
      </c>
      <c r="F756" s="4">
        <v>104</v>
      </c>
      <c r="G756" s="14" t="s">
        <v>1271</v>
      </c>
    </row>
    <row r="757" spans="1:7" ht="15.75" customHeight="1">
      <c r="A757" s="3" t="s">
        <v>1124</v>
      </c>
      <c r="B757" s="10" t="str">
        <f>HYPERLINK("http://140.112.142.79/teacher/user-p.asp?teacher=huiliu","劉 慧")</f>
        <v>劉 慧</v>
      </c>
      <c r="C757" s="3" t="s">
        <v>249</v>
      </c>
      <c r="D757" s="3" t="s">
        <v>371</v>
      </c>
      <c r="E757" s="3" t="s">
        <v>346</v>
      </c>
      <c r="F757" s="4" t="s">
        <v>414</v>
      </c>
      <c r="G757" s="14" t="s">
        <v>1271</v>
      </c>
    </row>
    <row r="758" spans="1:7" ht="15.75" customHeight="1">
      <c r="A758" s="3" t="s">
        <v>1124</v>
      </c>
      <c r="B758" s="10" t="str">
        <f>HYPERLINK("http://www.eecs.ntu.edu.tw/people/bio.php?PID=19","吳靜雄")</f>
        <v>吳靜雄</v>
      </c>
      <c r="C758" s="3" t="s">
        <v>12</v>
      </c>
      <c r="D758" s="3" t="s">
        <v>1109</v>
      </c>
      <c r="E758" s="3" t="s">
        <v>328</v>
      </c>
      <c r="F758" s="4" t="s">
        <v>240</v>
      </c>
      <c r="G758" s="14" t="s">
        <v>1271</v>
      </c>
    </row>
    <row r="759" spans="1:7" ht="15.75" customHeight="1">
      <c r="A759" s="3" t="s">
        <v>1124</v>
      </c>
      <c r="B759" s="10" t="str">
        <f>HYPERLINK("http://www.ee.ntu.edu.tw/profile1?teacher_id=901132&amp;p=5","汪重光(退休)")</f>
        <v>汪重光(退休)</v>
      </c>
      <c r="C759" s="3" t="s">
        <v>12</v>
      </c>
      <c r="D759" s="3" t="s">
        <v>1109</v>
      </c>
      <c r="E759" s="3" t="s">
        <v>328</v>
      </c>
      <c r="F759" s="4">
        <v>101</v>
      </c>
      <c r="G759" s="14" t="s">
        <v>1271</v>
      </c>
    </row>
    <row r="760" spans="1:7" ht="15.75" customHeight="1">
      <c r="A760" s="3" t="s">
        <v>1124</v>
      </c>
      <c r="B760" s="10" t="s">
        <v>829</v>
      </c>
      <c r="C760" s="3" t="s">
        <v>12</v>
      </c>
      <c r="D760" s="3" t="s">
        <v>269</v>
      </c>
      <c r="E760" s="3" t="s">
        <v>830</v>
      </c>
      <c r="F760" s="4" t="s">
        <v>831</v>
      </c>
      <c r="G760" s="14" t="s">
        <v>1271</v>
      </c>
    </row>
    <row r="761" spans="1:7" ht="15.75" customHeight="1">
      <c r="A761" s="3" t="s">
        <v>1124</v>
      </c>
      <c r="B761" s="10" t="str">
        <f>HYPERLINK("https://www.csie.ntu.edu.tw/people/bio.php?PID=43","許永真")</f>
        <v>許永真</v>
      </c>
      <c r="C761" s="3" t="s">
        <v>12</v>
      </c>
      <c r="D761" s="3" t="s">
        <v>269</v>
      </c>
      <c r="E761" s="3" t="s">
        <v>270</v>
      </c>
      <c r="F761" s="4" t="s">
        <v>362</v>
      </c>
      <c r="G761" s="14" t="s">
        <v>1271</v>
      </c>
    </row>
    <row r="762" spans="1:7" ht="15.75" customHeight="1">
      <c r="A762" s="3" t="s">
        <v>1124</v>
      </c>
      <c r="B762" s="10" t="str">
        <f>HYPERLINK("https://www.csie.ntu.edu.tw/people/bio.php?PID=62","郭大維")</f>
        <v>郭大維</v>
      </c>
      <c r="C762" s="3" t="s">
        <v>12</v>
      </c>
      <c r="D762" s="3" t="s">
        <v>269</v>
      </c>
      <c r="E762" s="3" t="s">
        <v>270</v>
      </c>
      <c r="F762" s="4" t="s">
        <v>414</v>
      </c>
      <c r="G762" s="14" t="s">
        <v>1271</v>
      </c>
    </row>
    <row r="763" spans="1:7" ht="15.75" customHeight="1">
      <c r="A763" s="3" t="s">
        <v>1124</v>
      </c>
      <c r="B763" s="10" t="str">
        <f>HYPERLINK("https://www.csie.ntu.edu.tw/people/bio.php?PID=141","蔡欣穆")</f>
        <v>蔡欣穆</v>
      </c>
      <c r="C763" s="3" t="s">
        <v>249</v>
      </c>
      <c r="D763" s="3" t="s">
        <v>269</v>
      </c>
      <c r="E763" s="3" t="s">
        <v>270</v>
      </c>
      <c r="F763" s="4">
        <v>101</v>
      </c>
      <c r="G763" s="14" t="s">
        <v>1271</v>
      </c>
    </row>
    <row r="764" spans="1:7" ht="15.75" customHeight="1">
      <c r="A764" s="3" t="s">
        <v>1124</v>
      </c>
      <c r="B764" s="10" t="str">
        <f>HYPERLINK("https://www.csie.ntu.edu.tw/people/bio.php?PID=80","劉邦鋒")</f>
        <v>劉邦鋒</v>
      </c>
      <c r="C764" s="3" t="s">
        <v>12</v>
      </c>
      <c r="D764" s="3" t="s">
        <v>269</v>
      </c>
      <c r="E764" s="3" t="s">
        <v>270</v>
      </c>
      <c r="F764" s="4">
        <v>103</v>
      </c>
      <c r="G764" s="14" t="s">
        <v>1271</v>
      </c>
    </row>
    <row r="765" spans="1:7" ht="15.75" customHeight="1">
      <c r="A765" s="3" t="s">
        <v>1124</v>
      </c>
      <c r="B765" s="10" t="str">
        <f>HYPERLINK("https://www.csie.ntu.edu.tw/people/bio.php?PID=81","呂學一")</f>
        <v>呂學一</v>
      </c>
      <c r="C765" s="3" t="s">
        <v>12</v>
      </c>
      <c r="D765" s="3" t="s">
        <v>269</v>
      </c>
      <c r="E765" s="3" t="s">
        <v>16</v>
      </c>
      <c r="F765" s="4" t="s">
        <v>418</v>
      </c>
      <c r="G765" s="14" t="s">
        <v>1271</v>
      </c>
    </row>
    <row r="766" spans="1:7" ht="15.75" customHeight="1">
      <c r="A766" s="3" t="s">
        <v>1124</v>
      </c>
      <c r="B766" s="10" t="s">
        <v>846</v>
      </c>
      <c r="C766" s="3" t="s">
        <v>12</v>
      </c>
      <c r="D766" s="3" t="s">
        <v>269</v>
      </c>
      <c r="E766" s="3" t="s">
        <v>16</v>
      </c>
      <c r="F766" s="4" t="s">
        <v>811</v>
      </c>
      <c r="G766" s="14" t="s">
        <v>1271</v>
      </c>
    </row>
    <row r="767" spans="1:7" ht="15.75" customHeight="1">
      <c r="A767" s="3" t="s">
        <v>1124</v>
      </c>
      <c r="B767" s="10" t="str">
        <f>HYPERLINK("https://www.csie.ntu.edu.tw/people/bio.php?PID=48","鄭卜壬")</f>
        <v>鄭卜壬</v>
      </c>
      <c r="C767" s="3" t="s">
        <v>6</v>
      </c>
      <c r="D767" s="3" t="s">
        <v>269</v>
      </c>
      <c r="E767" s="3" t="s">
        <v>16</v>
      </c>
      <c r="F767" s="4" t="s">
        <v>387</v>
      </c>
      <c r="G767" s="14" t="s">
        <v>1271</v>
      </c>
    </row>
    <row r="768" spans="1:7" ht="15.75" customHeight="1">
      <c r="A768" s="3" t="s">
        <v>1124</v>
      </c>
      <c r="B768" s="10" t="s">
        <v>585</v>
      </c>
      <c r="C768" s="3" t="s">
        <v>12</v>
      </c>
      <c r="D768" s="3" t="s">
        <v>269</v>
      </c>
      <c r="E768" s="3" t="s">
        <v>16</v>
      </c>
      <c r="F768" s="4" t="s">
        <v>246</v>
      </c>
      <c r="G768" s="14" t="s">
        <v>1271</v>
      </c>
    </row>
    <row r="769" spans="1:7" ht="15.75" customHeight="1">
      <c r="A769" s="3" t="s">
        <v>1124</v>
      </c>
      <c r="B769" s="10" t="s">
        <v>727</v>
      </c>
      <c r="C769" s="3" t="s">
        <v>249</v>
      </c>
      <c r="D769" s="3" t="s">
        <v>269</v>
      </c>
      <c r="E769" s="3" t="s">
        <v>16</v>
      </c>
      <c r="F769" s="4" t="s">
        <v>262</v>
      </c>
      <c r="G769" s="14" t="s">
        <v>1271</v>
      </c>
    </row>
    <row r="770" spans="1:7" ht="15.75" customHeight="1">
      <c r="A770" s="3" t="s">
        <v>1124</v>
      </c>
      <c r="B770" s="10" t="s">
        <v>356</v>
      </c>
      <c r="C770" s="3" t="s">
        <v>12</v>
      </c>
      <c r="D770" s="3" t="s">
        <v>269</v>
      </c>
      <c r="E770" s="3" t="s">
        <v>16</v>
      </c>
      <c r="F770" s="4">
        <v>106</v>
      </c>
      <c r="G770" s="14" t="s">
        <v>1271</v>
      </c>
    </row>
    <row r="771" spans="1:7" ht="15.75" customHeight="1">
      <c r="A771" s="3" t="s">
        <v>1124</v>
      </c>
      <c r="B771" s="10" t="s">
        <v>399</v>
      </c>
      <c r="C771" s="3" t="s">
        <v>12</v>
      </c>
      <c r="D771" s="3" t="s">
        <v>269</v>
      </c>
      <c r="E771" s="3" t="s">
        <v>16</v>
      </c>
      <c r="F771" s="4">
        <v>106</v>
      </c>
      <c r="G771" s="14" t="s">
        <v>1271</v>
      </c>
    </row>
    <row r="772" spans="1:7" ht="15.75" customHeight="1">
      <c r="A772" s="3" t="s">
        <v>1124</v>
      </c>
      <c r="B772" s="10" t="str">
        <f>HYPERLINK("https://www.csie.ntu.edu.tw/people/bio.php?PID=60","吳家麟")</f>
        <v>吳家麟</v>
      </c>
      <c r="C772" s="3" t="s">
        <v>12</v>
      </c>
      <c r="D772" s="3" t="s">
        <v>269</v>
      </c>
      <c r="E772" s="3" t="s">
        <v>434</v>
      </c>
      <c r="F772" s="4" t="s">
        <v>418</v>
      </c>
      <c r="G772" s="14" t="s">
        <v>1271</v>
      </c>
    </row>
    <row r="773" spans="1:7" ht="15.75" customHeight="1">
      <c r="A773" s="3" t="s">
        <v>1124</v>
      </c>
      <c r="B773" s="10" t="str">
        <f>HYPERLINK("https://www.csie.ntu.edu.tw/people/bio.php?PID=58","洪一平")</f>
        <v>洪一平</v>
      </c>
      <c r="C773" s="3" t="s">
        <v>12</v>
      </c>
      <c r="D773" s="3" t="s">
        <v>269</v>
      </c>
      <c r="E773" s="3" t="s">
        <v>434</v>
      </c>
      <c r="F773" s="4">
        <v>105</v>
      </c>
      <c r="G773" s="14" t="s">
        <v>1271</v>
      </c>
    </row>
    <row r="774" spans="1:7" ht="15.75" customHeight="1">
      <c r="A774" s="3" t="s">
        <v>1124</v>
      </c>
      <c r="B774" s="10" t="str">
        <f>HYPERLINK("http://www.ee.ntu.edu.tw/profile?id=1020909#","劉宗德")</f>
        <v>劉宗德</v>
      </c>
      <c r="C774" s="3" t="s">
        <v>249</v>
      </c>
      <c r="D774" s="3" t="s">
        <v>269</v>
      </c>
      <c r="E774" s="3" t="s">
        <v>208</v>
      </c>
      <c r="F774" s="4">
        <v>105</v>
      </c>
      <c r="G774" s="14" t="s">
        <v>1271</v>
      </c>
    </row>
    <row r="775" spans="1:7" ht="15.75" customHeight="1">
      <c r="A775" s="3" t="s">
        <v>1124</v>
      </c>
      <c r="B775" s="10" t="s">
        <v>479</v>
      </c>
      <c r="C775" s="3" t="s">
        <v>12</v>
      </c>
      <c r="D775" s="3" t="s">
        <v>269</v>
      </c>
      <c r="E775" s="3" t="s">
        <v>454</v>
      </c>
      <c r="F775" s="4" t="s">
        <v>480</v>
      </c>
      <c r="G775" s="14" t="s">
        <v>1271</v>
      </c>
    </row>
    <row r="776" spans="1:7" ht="15.75" customHeight="1">
      <c r="A776" s="3" t="s">
        <v>1124</v>
      </c>
      <c r="B776" s="10" t="s">
        <v>591</v>
      </c>
      <c r="C776" s="3" t="s">
        <v>12</v>
      </c>
      <c r="D776" s="3" t="s">
        <v>269</v>
      </c>
      <c r="E776" s="3" t="s">
        <v>454</v>
      </c>
      <c r="F776" s="4" t="s">
        <v>299</v>
      </c>
      <c r="G776" s="14" t="s">
        <v>1271</v>
      </c>
    </row>
    <row r="777" spans="1:7" ht="15.75" customHeight="1">
      <c r="A777" s="3" t="s">
        <v>1124</v>
      </c>
      <c r="B777" s="10" t="str">
        <f>HYPERLINK("http://www.ee.ntu.edu.tw/profile1?teacher_id=943014&amp;p=3","江介宏")</f>
        <v>江介宏</v>
      </c>
      <c r="C777" s="3" t="s">
        <v>12</v>
      </c>
      <c r="D777" s="3" t="s">
        <v>269</v>
      </c>
      <c r="E777" s="3" t="s">
        <v>454</v>
      </c>
      <c r="F777" s="4" t="s">
        <v>402</v>
      </c>
      <c r="G777" s="14" t="s">
        <v>1271</v>
      </c>
    </row>
    <row r="778" spans="1:7" ht="15.75" customHeight="1">
      <c r="A778" s="3" t="s">
        <v>1124</v>
      </c>
      <c r="B778" s="10" t="str">
        <f>HYPERLINK("http://www.ee.ntu.edu.tw/profile1?teacher_id=943007&amp;p=3","李建模")</f>
        <v>李建模</v>
      </c>
      <c r="C778" s="3" t="s">
        <v>12</v>
      </c>
      <c r="D778" s="3" t="s">
        <v>269</v>
      </c>
      <c r="E778" s="3" t="s">
        <v>454</v>
      </c>
      <c r="F778" s="4" t="s">
        <v>310</v>
      </c>
      <c r="G778" s="14" t="s">
        <v>1271</v>
      </c>
    </row>
    <row r="779" spans="1:7" ht="15.75" customHeight="1">
      <c r="A779" s="3" t="s">
        <v>1124</v>
      </c>
      <c r="B779" s="10" t="s">
        <v>615</v>
      </c>
      <c r="C779" s="3" t="s">
        <v>12</v>
      </c>
      <c r="D779" s="3" t="s">
        <v>269</v>
      </c>
      <c r="E779" s="3" t="s">
        <v>454</v>
      </c>
      <c r="F779" s="4" t="s">
        <v>246</v>
      </c>
      <c r="G779" s="14" t="s">
        <v>1271</v>
      </c>
    </row>
    <row r="780" spans="1:7" ht="15.75" customHeight="1">
      <c r="A780" s="3" t="s">
        <v>1124</v>
      </c>
      <c r="B780" s="10" t="s">
        <v>808</v>
      </c>
      <c r="C780" s="3" t="s">
        <v>12</v>
      </c>
      <c r="D780" s="3" t="s">
        <v>269</v>
      </c>
      <c r="E780" s="3" t="s">
        <v>454</v>
      </c>
      <c r="F780" s="4" t="s">
        <v>286</v>
      </c>
      <c r="G780" s="14" t="s">
        <v>1271</v>
      </c>
    </row>
    <row r="781" spans="1:7" ht="15.75" customHeight="1">
      <c r="A781" s="3" t="s">
        <v>1124</v>
      </c>
      <c r="B781" s="10" t="s">
        <v>608</v>
      </c>
      <c r="C781" s="3" t="s">
        <v>12</v>
      </c>
      <c r="D781" s="3" t="s">
        <v>269</v>
      </c>
      <c r="E781" s="3" t="s">
        <v>454</v>
      </c>
      <c r="F781" s="4">
        <v>106</v>
      </c>
      <c r="G781" s="14" t="s">
        <v>1271</v>
      </c>
    </row>
    <row r="782" spans="1:7" ht="15.75" customHeight="1">
      <c r="A782" s="3" t="s">
        <v>1124</v>
      </c>
      <c r="B782" s="10" t="str">
        <f>HYPERLINK("http://www.ee.ntu.edu.tw/profile?id=677","葉丙成")</f>
        <v>葉丙成</v>
      </c>
      <c r="C782" s="3" t="s">
        <v>12</v>
      </c>
      <c r="D782" s="3" t="s">
        <v>269</v>
      </c>
      <c r="E782" s="3" t="s">
        <v>771</v>
      </c>
      <c r="F782" s="4">
        <v>103</v>
      </c>
      <c r="G782" s="14" t="s">
        <v>1271</v>
      </c>
    </row>
    <row r="783" spans="1:7" ht="15.75" customHeight="1">
      <c r="A783" s="3" t="s">
        <v>1124</v>
      </c>
      <c r="B783" s="10" t="s">
        <v>730</v>
      </c>
      <c r="C783" s="3" t="s">
        <v>12</v>
      </c>
      <c r="D783" s="3" t="s">
        <v>269</v>
      </c>
      <c r="E783" s="3" t="s">
        <v>349</v>
      </c>
      <c r="F783" s="4" t="s">
        <v>465</v>
      </c>
      <c r="G783" s="14" t="s">
        <v>1271</v>
      </c>
    </row>
    <row r="784" spans="1:7" ht="15.75" customHeight="1">
      <c r="A784" s="3" t="s">
        <v>1124</v>
      </c>
      <c r="B784" s="10" t="str">
        <f>HYPERLINK("http://www.ee.ntu.edu.tw/profile1?teacher_id=942017&amp;p=3","陳士元")</f>
        <v>陳士元</v>
      </c>
      <c r="C784" s="3" t="s">
        <v>12</v>
      </c>
      <c r="D784" s="3" t="s">
        <v>269</v>
      </c>
      <c r="E784" s="3" t="s">
        <v>349</v>
      </c>
      <c r="F784" s="4" t="s">
        <v>350</v>
      </c>
      <c r="G784" s="14" t="s">
        <v>1271</v>
      </c>
    </row>
    <row r="785" spans="1:7" ht="15.75" customHeight="1">
      <c r="A785" s="3" t="s">
        <v>1124</v>
      </c>
      <c r="B785" s="10" t="str">
        <f>HYPERLINK("http://www.ee.ntu.edu.tw/profile1?teacher_id=942019&amp;p=3","丁建均")</f>
        <v>丁建均</v>
      </c>
      <c r="C785" s="3" t="s">
        <v>12</v>
      </c>
      <c r="D785" s="3" t="s">
        <v>269</v>
      </c>
      <c r="E785" s="3" t="s">
        <v>349</v>
      </c>
      <c r="F785" s="4" t="s">
        <v>350</v>
      </c>
      <c r="G785" s="14" t="s">
        <v>1271</v>
      </c>
    </row>
    <row r="786" spans="1:7" ht="15.75" customHeight="1">
      <c r="A786" s="3" t="s">
        <v>1124</v>
      </c>
      <c r="B786" s="10" t="s">
        <v>693</v>
      </c>
      <c r="C786" s="3" t="s">
        <v>249</v>
      </c>
      <c r="D786" s="3" t="s">
        <v>269</v>
      </c>
      <c r="E786" s="3" t="s">
        <v>349</v>
      </c>
      <c r="F786" s="4" t="s">
        <v>251</v>
      </c>
      <c r="G786" s="14" t="s">
        <v>1271</v>
      </c>
    </row>
    <row r="787" spans="1:7" ht="15.75" customHeight="1">
      <c r="A787" s="3" t="s">
        <v>1124</v>
      </c>
      <c r="B787" s="10" t="str">
        <f>HYPERLINK("http://www.ee.ntu.edu.tw/profile1?teacher_id=942021&amp;p=3","周俊廷")</f>
        <v>周俊廷</v>
      </c>
      <c r="C787" s="3" t="s">
        <v>6</v>
      </c>
      <c r="D787" s="3" t="s">
        <v>269</v>
      </c>
      <c r="E787" s="3" t="s">
        <v>312</v>
      </c>
      <c r="F787" s="4">
        <v>100</v>
      </c>
      <c r="G787" s="14" t="s">
        <v>1271</v>
      </c>
    </row>
    <row r="788" spans="1:7" ht="15.75" customHeight="1">
      <c r="A788" s="3" t="s">
        <v>1124</v>
      </c>
      <c r="B788" s="10" t="str">
        <f>HYPERLINK("https://www.inm.ntu.edu.tw/people/bio.php?PID=112","陳宏銘")</f>
        <v>陳宏銘</v>
      </c>
      <c r="C788" s="3" t="s">
        <v>12</v>
      </c>
      <c r="D788" s="3" t="s">
        <v>269</v>
      </c>
      <c r="E788" s="3" t="s">
        <v>312</v>
      </c>
      <c r="F788" s="4">
        <v>102</v>
      </c>
      <c r="G788" s="14" t="s">
        <v>1271</v>
      </c>
    </row>
    <row r="789" spans="1:7" ht="15.75" customHeight="1">
      <c r="A789" s="3" t="s">
        <v>1124</v>
      </c>
      <c r="B789" s="10" t="str">
        <f>HYPERLINK("http://www.ee.ntu.edu.tw/profile?id=66","廖婉君")</f>
        <v>廖婉君</v>
      </c>
      <c r="C789" s="3" t="s">
        <v>12</v>
      </c>
      <c r="D789" s="3" t="s">
        <v>269</v>
      </c>
      <c r="E789" s="3" t="s">
        <v>13</v>
      </c>
      <c r="F789" s="4" t="s">
        <v>490</v>
      </c>
      <c r="G789" s="14" t="s">
        <v>1271</v>
      </c>
    </row>
    <row r="790" spans="1:7" ht="15.75" customHeight="1">
      <c r="A790" s="3" t="s">
        <v>1124</v>
      </c>
      <c r="B790" s="10" t="s">
        <v>474</v>
      </c>
      <c r="C790" s="3" t="s">
        <v>12</v>
      </c>
      <c r="D790" s="3" t="s">
        <v>269</v>
      </c>
      <c r="E790" s="3" t="s">
        <v>13</v>
      </c>
      <c r="F790" s="4" t="s">
        <v>268</v>
      </c>
      <c r="G790" s="14" t="s">
        <v>1271</v>
      </c>
    </row>
    <row r="791" spans="1:7" ht="15.75" customHeight="1">
      <c r="A791" s="3" t="s">
        <v>1124</v>
      </c>
      <c r="B791" s="10" t="str">
        <f>HYPERLINK("http://www.ee.ntu.edu.tw/profile1?teacher_id=100129&amp;p=3","陳和麟")</f>
        <v>陳和麟</v>
      </c>
      <c r="C791" s="3" t="s">
        <v>249</v>
      </c>
      <c r="D791" s="3" t="s">
        <v>269</v>
      </c>
      <c r="E791" s="3" t="s">
        <v>13</v>
      </c>
      <c r="F791" s="4" t="s">
        <v>310</v>
      </c>
      <c r="G791" s="14" t="s">
        <v>1271</v>
      </c>
    </row>
    <row r="792" spans="1:7" ht="15.75" customHeight="1">
      <c r="A792" s="3" t="s">
        <v>1124</v>
      </c>
      <c r="B792" s="10" t="s">
        <v>639</v>
      </c>
      <c r="C792" s="3" t="s">
        <v>12</v>
      </c>
      <c r="D792" s="3" t="s">
        <v>269</v>
      </c>
      <c r="E792" s="3" t="s">
        <v>13</v>
      </c>
      <c r="F792" s="4" t="s">
        <v>509</v>
      </c>
      <c r="G792" s="14" t="s">
        <v>1271</v>
      </c>
    </row>
    <row r="793" spans="1:7" ht="15.75" customHeight="1">
      <c r="A793" s="3" t="s">
        <v>1124</v>
      </c>
      <c r="B793" s="10" t="str">
        <f>HYPERLINK("http://sclee.ee.ntu.edu.tw/2015/CV.htm","李嗣涔")</f>
        <v>李嗣涔</v>
      </c>
      <c r="C793" s="3" t="s">
        <v>12</v>
      </c>
      <c r="D793" s="3" t="s">
        <v>269</v>
      </c>
      <c r="E793" s="3" t="s">
        <v>13</v>
      </c>
      <c r="F793" s="4" t="s">
        <v>354</v>
      </c>
      <c r="G793" s="14" t="s">
        <v>1271</v>
      </c>
    </row>
    <row r="794" spans="1:7" ht="15.75" customHeight="1">
      <c r="A794" s="3" t="s">
        <v>1124</v>
      </c>
      <c r="B794" s="10" t="s">
        <v>514</v>
      </c>
      <c r="C794" s="3" t="s">
        <v>22</v>
      </c>
      <c r="D794" s="3" t="s">
        <v>269</v>
      </c>
      <c r="E794" s="3" t="s">
        <v>13</v>
      </c>
      <c r="F794" s="4" t="s">
        <v>262</v>
      </c>
      <c r="G794" s="14" t="s">
        <v>1271</v>
      </c>
    </row>
    <row r="795" spans="1:7" ht="15.75" customHeight="1">
      <c r="A795" s="3" t="s">
        <v>1124</v>
      </c>
      <c r="B795" s="10" t="s">
        <v>624</v>
      </c>
      <c r="C795" s="3" t="s">
        <v>12</v>
      </c>
      <c r="D795" s="3" t="s">
        <v>269</v>
      </c>
      <c r="E795" s="3" t="s">
        <v>13</v>
      </c>
      <c r="F795" s="4" t="s">
        <v>262</v>
      </c>
      <c r="G795" s="14" t="s">
        <v>1271</v>
      </c>
    </row>
    <row r="796" spans="1:7" ht="15.75" customHeight="1">
      <c r="A796" s="3" t="s">
        <v>1124</v>
      </c>
      <c r="B796" s="10" t="s">
        <v>684</v>
      </c>
      <c r="C796" s="3" t="s">
        <v>12</v>
      </c>
      <c r="D796" s="3" t="s">
        <v>269</v>
      </c>
      <c r="E796" s="3" t="s">
        <v>13</v>
      </c>
      <c r="F796" s="4" t="s">
        <v>262</v>
      </c>
      <c r="G796" s="14" t="s">
        <v>1271</v>
      </c>
    </row>
    <row r="797" spans="1:7" ht="15.75" customHeight="1">
      <c r="A797" s="3" t="s">
        <v>1124</v>
      </c>
      <c r="B797" s="10" t="str">
        <f>HYPERLINK("http://www.ie.ntu.edu.tw/professors/%E5%90%88%E8%81%98%E5%B0%88%E4%BB%BB%E5%B8%AB%E8%B3%87/scchang/","張時中")</f>
        <v>張時中</v>
      </c>
      <c r="C797" s="3" t="s">
        <v>12</v>
      </c>
      <c r="D797" s="3" t="s">
        <v>269</v>
      </c>
      <c r="E797" s="3" t="s">
        <v>13</v>
      </c>
      <c r="F797" s="4">
        <v>104</v>
      </c>
      <c r="G797" s="14" t="s">
        <v>1271</v>
      </c>
    </row>
    <row r="798" spans="1:7" ht="15.75" customHeight="1">
      <c r="A798" s="3" t="s">
        <v>1124</v>
      </c>
      <c r="B798" s="10" t="s">
        <v>697</v>
      </c>
      <c r="C798" s="3" t="s">
        <v>12</v>
      </c>
      <c r="D798" s="3" t="s">
        <v>269</v>
      </c>
      <c r="E798" s="3" t="s">
        <v>13</v>
      </c>
      <c r="F798" s="4">
        <v>106</v>
      </c>
      <c r="G798" s="14" t="s">
        <v>1271</v>
      </c>
    </row>
    <row r="799" spans="1:7" ht="15.75" customHeight="1">
      <c r="A799" s="3" t="s">
        <v>1124</v>
      </c>
      <c r="B799" s="10" t="str">
        <f>HYPERLINK("http://www.ee.ntu.edu.tw/profile?id=745","于天立")</f>
        <v>于天立</v>
      </c>
      <c r="C799" s="3" t="s">
        <v>6</v>
      </c>
      <c r="D799" s="3" t="s">
        <v>269</v>
      </c>
      <c r="E799" s="3" t="s">
        <v>328</v>
      </c>
      <c r="F799" s="4" t="s">
        <v>362</v>
      </c>
      <c r="G799" s="14" t="s">
        <v>1271</v>
      </c>
    </row>
    <row r="800" spans="1:7" ht="15.75" customHeight="1">
      <c r="A800" s="3" t="s">
        <v>1124</v>
      </c>
      <c r="B800" s="10" t="str">
        <f>HYPERLINK("http://ee.ntu.edu.tw/article/teacher.person/jobSN/3/navSN/530/webSN/645/teacherSN/92","陳耀銘")</f>
        <v>陳耀銘</v>
      </c>
      <c r="C800" s="3" t="s">
        <v>12</v>
      </c>
      <c r="D800" s="3" t="s">
        <v>269</v>
      </c>
      <c r="E800" s="3" t="s">
        <v>328</v>
      </c>
      <c r="F800" s="4" t="s">
        <v>240</v>
      </c>
      <c r="G800" s="14" t="s">
        <v>1271</v>
      </c>
    </row>
    <row r="801" spans="1:7" ht="15.75" customHeight="1">
      <c r="A801" s="3" t="s">
        <v>1124</v>
      </c>
      <c r="B801" s="10" t="str">
        <f>HYPERLINK("http://www.ee.ntu.edu.tw/profile?id=680","吳宗霖")</f>
        <v>吳宗霖</v>
      </c>
      <c r="C801" s="3" t="s">
        <v>12</v>
      </c>
      <c r="D801" s="3" t="s">
        <v>269</v>
      </c>
      <c r="E801" s="3" t="s">
        <v>328</v>
      </c>
      <c r="F801" s="4" t="s">
        <v>335</v>
      </c>
      <c r="G801" s="14" t="s">
        <v>1271</v>
      </c>
    </row>
    <row r="802" spans="1:7" ht="15.75" customHeight="1">
      <c r="A802" s="3" t="s">
        <v>1124</v>
      </c>
      <c r="B802" s="10" t="str">
        <f>HYPERLINK("http://www.ee.ntu.edu.tw/profile?id=100115","蘇柏青")</f>
        <v>蘇柏青</v>
      </c>
      <c r="C802" s="3" t="s">
        <v>249</v>
      </c>
      <c r="D802" s="3" t="s">
        <v>269</v>
      </c>
      <c r="E802" s="3" t="s">
        <v>328</v>
      </c>
      <c r="F802" s="4" t="s">
        <v>281</v>
      </c>
      <c r="G802" s="14" t="s">
        <v>1271</v>
      </c>
    </row>
    <row r="803" spans="1:7" ht="15.75" customHeight="1">
      <c r="A803" s="3" t="s">
        <v>1124</v>
      </c>
      <c r="B803" s="10" t="str">
        <f>HYPERLINK("http://www.ee.ntu.edu.tw/profile?id=26","陳良基")</f>
        <v>陳良基</v>
      </c>
      <c r="C803" s="3" t="s">
        <v>12</v>
      </c>
      <c r="D803" s="3" t="s">
        <v>269</v>
      </c>
      <c r="E803" s="3" t="s">
        <v>328</v>
      </c>
      <c r="F803" s="4">
        <v>100</v>
      </c>
      <c r="G803" s="14" t="s">
        <v>1271</v>
      </c>
    </row>
    <row r="804" spans="1:7" ht="15.75" customHeight="1">
      <c r="A804" s="3" t="s">
        <v>1124</v>
      </c>
      <c r="B804" s="10" t="str">
        <f>HYPERLINK("http://www.management.ntu.edu.tw/Acc/faculty/teacher/sn/46","劉啟群")</f>
        <v>劉啟群</v>
      </c>
      <c r="C804" s="3" t="s">
        <v>12</v>
      </c>
      <c r="D804" s="3" t="s">
        <v>1108</v>
      </c>
      <c r="E804" s="3" t="s">
        <v>1105</v>
      </c>
      <c r="F804" s="4">
        <v>101</v>
      </c>
      <c r="G804" s="14" t="s">
        <v>1271</v>
      </c>
    </row>
    <row r="805" spans="1:7" ht="15.75" customHeight="1">
      <c r="A805" s="3" t="s">
        <v>1124</v>
      </c>
      <c r="B805" s="10" t="str">
        <f>HYPERLINK("http://www.management.ntu.edu.tw/IM/faculty/teacher/sn/15","魏志平")</f>
        <v>魏志平</v>
      </c>
      <c r="C805" s="3" t="s">
        <v>12</v>
      </c>
      <c r="D805" s="3" t="s">
        <v>1108</v>
      </c>
      <c r="E805" s="3" t="s">
        <v>1106</v>
      </c>
      <c r="F805" s="4" t="s">
        <v>240</v>
      </c>
      <c r="G805" s="14" t="s">
        <v>1271</v>
      </c>
    </row>
    <row r="806" spans="1:7" ht="15.75" customHeight="1">
      <c r="A806" s="3" t="s">
        <v>1124</v>
      </c>
      <c r="B806" s="10" t="str">
        <f>HYPERLINK("http://www.ie.ntu.edu.tw/professors/%E5%90%88%E8%81%98%E5%B0%88%E4%BB%BB%E5%B8%AB%E8%B3%87/rsguo/","郭瑞祥")</f>
        <v>郭瑞祥</v>
      </c>
      <c r="C806" s="3" t="s">
        <v>12</v>
      </c>
      <c r="D806" s="3" t="s">
        <v>155</v>
      </c>
      <c r="E806" s="3" t="s">
        <v>1107</v>
      </c>
      <c r="F806" s="4">
        <v>101</v>
      </c>
      <c r="G806" s="14" t="s">
        <v>1271</v>
      </c>
    </row>
    <row r="807" spans="1:7" ht="15.75" customHeight="1">
      <c r="A807" s="3" t="s">
        <v>1124</v>
      </c>
      <c r="B807" s="10" t="str">
        <f>HYPERLINK("http://www.ie.ntu.edu.tw/professors/%E9%80%80%E9%9B%A2%E6%95%99%E6%8E%88/cmh/","蔣明晃")</f>
        <v>蔣明晃</v>
      </c>
      <c r="C807" s="3" t="s">
        <v>12</v>
      </c>
      <c r="D807" s="3" t="s">
        <v>272</v>
      </c>
      <c r="E807" s="3" t="s">
        <v>450</v>
      </c>
      <c r="F807" s="4" t="s">
        <v>490</v>
      </c>
      <c r="G807" s="14" t="s">
        <v>1271</v>
      </c>
    </row>
    <row r="808" spans="1:7" ht="15.75" customHeight="1">
      <c r="A808" s="3" t="s">
        <v>1124</v>
      </c>
      <c r="B808" s="10" t="s">
        <v>833</v>
      </c>
      <c r="C808" s="3" t="s">
        <v>12</v>
      </c>
      <c r="D808" s="3" t="s">
        <v>272</v>
      </c>
      <c r="E808" s="3" t="s">
        <v>450</v>
      </c>
      <c r="F808" s="4" t="s">
        <v>316</v>
      </c>
      <c r="G808" s="14" t="s">
        <v>1271</v>
      </c>
    </row>
    <row r="809" spans="1:7" ht="15.75" customHeight="1">
      <c r="A809" s="3" t="s">
        <v>1124</v>
      </c>
      <c r="B809" s="10" t="s">
        <v>840</v>
      </c>
      <c r="C809" s="3" t="s">
        <v>12</v>
      </c>
      <c r="D809" s="3" t="s">
        <v>272</v>
      </c>
      <c r="E809" s="3" t="s">
        <v>450</v>
      </c>
      <c r="F809" s="4" t="s">
        <v>370</v>
      </c>
      <c r="G809" s="14" t="s">
        <v>1271</v>
      </c>
    </row>
    <row r="810" spans="1:7" ht="15.75" customHeight="1">
      <c r="A810" s="3" t="s">
        <v>1124</v>
      </c>
      <c r="B810" s="10" t="str">
        <f>HYPERLINK("http://www.management.ntu.edu.tw/faculty/teacher/sn/125","黃崇興")</f>
        <v>黃崇興</v>
      </c>
      <c r="C810" s="3" t="s">
        <v>6</v>
      </c>
      <c r="D810" s="3" t="s">
        <v>272</v>
      </c>
      <c r="E810" s="3" t="s">
        <v>450</v>
      </c>
      <c r="F810" s="4" t="s">
        <v>451</v>
      </c>
      <c r="G810" s="14" t="s">
        <v>1271</v>
      </c>
    </row>
    <row r="811" spans="1:7" ht="15.75" customHeight="1">
      <c r="A811" s="3" t="s">
        <v>1124</v>
      </c>
      <c r="B811" s="10" t="str">
        <f>HYPERLINK("http://www.management.ntu.edu.tw/faculty/teacher/sn/101","張重昭")</f>
        <v>張重昭</v>
      </c>
      <c r="C811" s="3" t="s">
        <v>12</v>
      </c>
      <c r="D811" s="3" t="s">
        <v>155</v>
      </c>
      <c r="E811" s="3" t="s">
        <v>450</v>
      </c>
      <c r="F811" s="4">
        <v>100</v>
      </c>
      <c r="G811" s="14" t="s">
        <v>1271</v>
      </c>
    </row>
    <row r="812" spans="1:7" ht="15.75" customHeight="1">
      <c r="A812" s="3" t="s">
        <v>1124</v>
      </c>
      <c r="B812" s="10" t="s">
        <v>482</v>
      </c>
      <c r="C812" s="3" t="s">
        <v>6</v>
      </c>
      <c r="D812" s="3" t="s">
        <v>272</v>
      </c>
      <c r="E812" s="3" t="s">
        <v>450</v>
      </c>
      <c r="F812" s="4">
        <v>106</v>
      </c>
      <c r="G812" s="14" t="s">
        <v>1271</v>
      </c>
    </row>
    <row r="813" spans="1:7" ht="15.75" customHeight="1">
      <c r="A813" s="3" t="s">
        <v>1124</v>
      </c>
      <c r="B813" s="10" t="str">
        <f>HYPERLINK("http://www.management.ntu.edu.tw/BA/faculty/teacher/sn/126","郭佳瑋")</f>
        <v>郭佳瑋</v>
      </c>
      <c r="C813" s="3" t="s">
        <v>12</v>
      </c>
      <c r="D813" s="3" t="s">
        <v>272</v>
      </c>
      <c r="E813" s="3" t="s">
        <v>415</v>
      </c>
      <c r="F813" s="4">
        <v>102</v>
      </c>
      <c r="G813" s="14" t="s">
        <v>1271</v>
      </c>
    </row>
    <row r="814" spans="1:7" ht="15.75" customHeight="1">
      <c r="A814" s="3" t="s">
        <v>1124</v>
      </c>
      <c r="B814" s="10" t="str">
        <f>HYPERLINK("http://www.management.ntu.edu.tw/faculty/teacher/sn/235","葛明伊")</f>
        <v>葛明伊</v>
      </c>
      <c r="C814" s="3" t="s">
        <v>249</v>
      </c>
      <c r="D814" s="3" t="s">
        <v>272</v>
      </c>
      <c r="E814" s="3" t="s">
        <v>407</v>
      </c>
      <c r="F814" s="4">
        <v>104</v>
      </c>
      <c r="G814" s="14" t="s">
        <v>1271</v>
      </c>
    </row>
    <row r="815" spans="1:7" ht="15.75" customHeight="1">
      <c r="A815" s="3" t="s">
        <v>1124</v>
      </c>
      <c r="B815" s="10" t="str">
        <f>HYPERLINK("http://www.management.ntu.edu.tw/Fin/faculty/teacher/sn/36","陳業寧")</f>
        <v>陳業寧</v>
      </c>
      <c r="C815" s="3" t="s">
        <v>12</v>
      </c>
      <c r="D815" s="3" t="s">
        <v>272</v>
      </c>
      <c r="E815" s="3" t="s">
        <v>361</v>
      </c>
      <c r="F815" s="4" t="s">
        <v>362</v>
      </c>
      <c r="G815" s="14" t="s">
        <v>1271</v>
      </c>
    </row>
    <row r="816" spans="1:7" ht="15.75" customHeight="1">
      <c r="A816" s="3" t="s">
        <v>1124</v>
      </c>
      <c r="B816" s="10" t="str">
        <f>HYPERLINK("http://www.management.ntu.edu.tw/Fin/faculty/teacher/sn/53","李賢源")</f>
        <v>李賢源</v>
      </c>
      <c r="C816" s="3" t="s">
        <v>12</v>
      </c>
      <c r="D816" s="3" t="s">
        <v>272</v>
      </c>
      <c r="E816" s="3" t="s">
        <v>361</v>
      </c>
      <c r="F816" s="4">
        <v>103</v>
      </c>
      <c r="G816" s="14" t="s">
        <v>1271</v>
      </c>
    </row>
    <row r="817" spans="1:7" ht="15.75" customHeight="1">
      <c r="A817" s="3" t="s">
        <v>1124</v>
      </c>
      <c r="B817" s="10" t="s">
        <v>775</v>
      </c>
      <c r="C817" s="3" t="s">
        <v>12</v>
      </c>
      <c r="D817" s="3" t="s">
        <v>272</v>
      </c>
      <c r="E817" s="3" t="s">
        <v>348</v>
      </c>
      <c r="F817" s="4" t="s">
        <v>370</v>
      </c>
      <c r="G817" s="14" t="s">
        <v>1271</v>
      </c>
    </row>
    <row r="818" spans="1:7" ht="15.75" customHeight="1">
      <c r="A818" s="3" t="s">
        <v>1124</v>
      </c>
      <c r="B818" s="10" t="s">
        <v>358</v>
      </c>
      <c r="C818" s="3" t="s">
        <v>6</v>
      </c>
      <c r="D818" s="3" t="s">
        <v>272</v>
      </c>
      <c r="E818" s="3" t="s">
        <v>348</v>
      </c>
      <c r="F818" s="4" t="s">
        <v>246</v>
      </c>
      <c r="G818" s="14" t="s">
        <v>1271</v>
      </c>
    </row>
    <row r="819" spans="1:7" ht="15.75" customHeight="1">
      <c r="A819" s="3" t="s">
        <v>1124</v>
      </c>
      <c r="B819" s="10" t="str">
        <f>HYPERLINK("http://www.management.ntu.edu.tw/Fin/faculty/teacher/sn/43","李存修")</f>
        <v>李存修</v>
      </c>
      <c r="C819" s="3" t="s">
        <v>12</v>
      </c>
      <c r="D819" s="3" t="s">
        <v>272</v>
      </c>
      <c r="E819" s="3" t="s">
        <v>348</v>
      </c>
      <c r="F819" s="4" t="s">
        <v>240</v>
      </c>
      <c r="G819" s="14" t="s">
        <v>1271</v>
      </c>
    </row>
    <row r="820" spans="1:7" ht="15.75" customHeight="1">
      <c r="A820" s="3" t="s">
        <v>1124</v>
      </c>
      <c r="B820" s="10" t="str">
        <f>HYPERLINK("http://www.management.ntu.edu.tw/Fin/faculty/teacher/sn/55","陳聖賢")</f>
        <v>陳聖賢</v>
      </c>
      <c r="C820" s="3" t="s">
        <v>12</v>
      </c>
      <c r="D820" s="3" t="s">
        <v>272</v>
      </c>
      <c r="E820" s="3" t="s">
        <v>348</v>
      </c>
      <c r="F820" s="4" t="s">
        <v>281</v>
      </c>
      <c r="G820" s="14" t="s">
        <v>1271</v>
      </c>
    </row>
    <row r="821" spans="1:7" ht="15.75" customHeight="1">
      <c r="A821" s="3" t="s">
        <v>1124</v>
      </c>
      <c r="B821" s="10" t="str">
        <f>HYPERLINK("http://www.management.ntu.edu.tw/Fin/faculty/teacher/sn/240","姜堯民")</f>
        <v>姜堯民</v>
      </c>
      <c r="C821" s="3" t="s">
        <v>12</v>
      </c>
      <c r="D821" s="3" t="s">
        <v>272</v>
      </c>
      <c r="E821" s="3" t="s">
        <v>348</v>
      </c>
      <c r="F821" s="4" t="s">
        <v>251</v>
      </c>
      <c r="G821" s="14" t="s">
        <v>1271</v>
      </c>
    </row>
    <row r="822" spans="1:7" ht="15.75" customHeight="1">
      <c r="A822" s="3" t="s">
        <v>1124</v>
      </c>
      <c r="B822" s="10" t="str">
        <f>HYPERLINK("http://www.management.ntu.edu.tw/Fin/faculty/teacher/sn/61","廖咸興")</f>
        <v>廖咸興</v>
      </c>
      <c r="C822" s="3" t="s">
        <v>12</v>
      </c>
      <c r="D822" s="3" t="s">
        <v>155</v>
      </c>
      <c r="E822" s="3" t="s">
        <v>348</v>
      </c>
      <c r="F822" s="4">
        <v>100</v>
      </c>
      <c r="G822" s="14" t="s">
        <v>1271</v>
      </c>
    </row>
    <row r="823" spans="1:7" ht="15.75" customHeight="1">
      <c r="A823" s="3" t="s">
        <v>1124</v>
      </c>
      <c r="B823" s="10" t="s">
        <v>690</v>
      </c>
      <c r="C823" s="3" t="s">
        <v>12</v>
      </c>
      <c r="D823" s="3" t="s">
        <v>272</v>
      </c>
      <c r="E823" s="3" t="s">
        <v>348</v>
      </c>
      <c r="F823" s="4">
        <v>106</v>
      </c>
      <c r="G823" s="14" t="s">
        <v>1271</v>
      </c>
    </row>
    <row r="824" spans="1:7" ht="15.75" customHeight="1">
      <c r="A824" s="3" t="s">
        <v>1124</v>
      </c>
      <c r="B824" s="10" t="str">
        <f>HYPERLINK("http://www.management.ntu.edu.tw/IB/faculty/teacher/sn/185","李吉仁")</f>
        <v>李吉仁</v>
      </c>
      <c r="C824" s="3" t="s">
        <v>12</v>
      </c>
      <c r="D824" s="3" t="s">
        <v>272</v>
      </c>
      <c r="E824" s="3" t="s">
        <v>517</v>
      </c>
      <c r="F824" s="4" t="s">
        <v>502</v>
      </c>
      <c r="G824" s="14" t="s">
        <v>1271</v>
      </c>
    </row>
    <row r="825" spans="1:7" ht="15.75" customHeight="1">
      <c r="A825" s="3" t="s">
        <v>1124</v>
      </c>
      <c r="B825" s="10" t="s">
        <v>558</v>
      </c>
      <c r="C825" s="3" t="s">
        <v>12</v>
      </c>
      <c r="D825" s="3" t="s">
        <v>272</v>
      </c>
      <c r="E825" s="3" t="s">
        <v>517</v>
      </c>
      <c r="F825" s="4" t="s">
        <v>241</v>
      </c>
      <c r="G825" s="14" t="s">
        <v>1271</v>
      </c>
    </row>
    <row r="826" spans="1:7" ht="15.75" customHeight="1">
      <c r="A826" s="3" t="s">
        <v>1124</v>
      </c>
      <c r="B826" s="10" t="str">
        <f>HYPERLINK("http://www.management.ntu.edu.tw/IB/faculty/teacher/sn/184","林修葳")</f>
        <v>林修葳</v>
      </c>
      <c r="C826" s="3" t="s">
        <v>12</v>
      </c>
      <c r="D826" s="3" t="s">
        <v>272</v>
      </c>
      <c r="E826" s="3" t="s">
        <v>517</v>
      </c>
      <c r="F826" s="4" t="s">
        <v>406</v>
      </c>
      <c r="G826" s="14" t="s">
        <v>1271</v>
      </c>
    </row>
    <row r="827" spans="1:7" ht="15.75" customHeight="1">
      <c r="A827" s="3" t="s">
        <v>1124</v>
      </c>
      <c r="B827" s="10" t="str">
        <f>HYPERLINK("https://management.ntu.edu.tw/faculty/teacher/sn/174","謝明慧")</f>
        <v>謝明慧</v>
      </c>
      <c r="C827" s="3" t="s">
        <v>12</v>
      </c>
      <c r="D827" s="3" t="s">
        <v>272</v>
      </c>
      <c r="E827" s="3" t="s">
        <v>517</v>
      </c>
      <c r="F827" s="4" t="s">
        <v>476</v>
      </c>
      <c r="G827" s="14" t="s">
        <v>1271</v>
      </c>
    </row>
    <row r="828" spans="1:7" ht="15.75" customHeight="1">
      <c r="A828" s="3" t="s">
        <v>1124</v>
      </c>
      <c r="B828" s="10" t="s">
        <v>666</v>
      </c>
      <c r="C828" s="3" t="s">
        <v>12</v>
      </c>
      <c r="D828" s="3" t="s">
        <v>272</v>
      </c>
      <c r="E828" s="3" t="s">
        <v>517</v>
      </c>
      <c r="F828" s="4">
        <v>106</v>
      </c>
      <c r="G828" s="14" t="s">
        <v>1271</v>
      </c>
    </row>
    <row r="829" spans="1:7" ht="15.75" customHeight="1">
      <c r="A829" s="3" t="s">
        <v>1124</v>
      </c>
      <c r="B829" s="10" t="s">
        <v>848</v>
      </c>
      <c r="C829" s="3" t="s">
        <v>12</v>
      </c>
      <c r="D829" s="3" t="s">
        <v>272</v>
      </c>
      <c r="E829" s="3" t="s">
        <v>517</v>
      </c>
      <c r="F829" s="4">
        <v>106</v>
      </c>
      <c r="G829" s="14" t="s">
        <v>1271</v>
      </c>
    </row>
    <row r="830" spans="1:7" ht="15.75" customHeight="1">
      <c r="A830" s="3" t="s">
        <v>1124</v>
      </c>
      <c r="B830" s="10" t="str">
        <f>HYPERLINK("http://www.management.ntu.edu.tw/Acc/faculty/teacher/sn/115","劉嘉雯")</f>
        <v>劉嘉雯</v>
      </c>
      <c r="C830" s="3" t="s">
        <v>12</v>
      </c>
      <c r="D830" s="3" t="s">
        <v>272</v>
      </c>
      <c r="E830" s="3" t="s">
        <v>595</v>
      </c>
      <c r="F830" s="4" t="s">
        <v>414</v>
      </c>
      <c r="G830" s="14" t="s">
        <v>1271</v>
      </c>
    </row>
    <row r="831" spans="1:7" ht="15.75" customHeight="1">
      <c r="A831" s="3" t="s">
        <v>1124</v>
      </c>
      <c r="B831" s="10" t="str">
        <f>HYPERLINK("http://www.management.ntu.edu.tw/Acc/faculty/teacher/sn/145","許文馨")</f>
        <v>許文馨</v>
      </c>
      <c r="C831" s="3" t="s">
        <v>6</v>
      </c>
      <c r="D831" s="3" t="s">
        <v>272</v>
      </c>
      <c r="E831" s="3" t="s">
        <v>595</v>
      </c>
      <c r="F831" s="4" t="s">
        <v>386</v>
      </c>
      <c r="G831" s="14" t="s">
        <v>1271</v>
      </c>
    </row>
    <row r="832" spans="1:7" ht="15.75" customHeight="1">
      <c r="A832" s="3" t="s">
        <v>1124</v>
      </c>
      <c r="B832" s="10" t="s">
        <v>527</v>
      </c>
      <c r="C832" s="3" t="s">
        <v>12</v>
      </c>
      <c r="D832" s="3" t="s">
        <v>155</v>
      </c>
      <c r="E832" s="3" t="s">
        <v>273</v>
      </c>
      <c r="F832" s="4" t="s">
        <v>528</v>
      </c>
      <c r="G832" s="14" t="s">
        <v>1271</v>
      </c>
    </row>
    <row r="833" spans="1:7" ht="15.75" customHeight="1">
      <c r="A833" s="3" t="s">
        <v>1124</v>
      </c>
      <c r="B833" s="10" t="s">
        <v>858</v>
      </c>
      <c r="C833" s="3" t="s">
        <v>249</v>
      </c>
      <c r="D833" s="3" t="s">
        <v>272</v>
      </c>
      <c r="E833" s="3" t="s">
        <v>273</v>
      </c>
      <c r="F833" s="4" t="s">
        <v>291</v>
      </c>
      <c r="G833" s="14" t="s">
        <v>1271</v>
      </c>
    </row>
    <row r="834" spans="1:7" ht="15.75" customHeight="1">
      <c r="A834" s="3" t="s">
        <v>1124</v>
      </c>
      <c r="B834" s="10" t="str">
        <f>HYPERLINK("http://www.management.ntu.edu.tw/Acc/faculty/teacher/sn/103","林世銘")</f>
        <v>林世銘</v>
      </c>
      <c r="C834" s="3" t="s">
        <v>12</v>
      </c>
      <c r="D834" s="3" t="s">
        <v>272</v>
      </c>
      <c r="E834" s="3" t="s">
        <v>273</v>
      </c>
      <c r="F834" s="4" t="s">
        <v>354</v>
      </c>
      <c r="G834" s="14" t="s">
        <v>1271</v>
      </c>
    </row>
    <row r="835" spans="1:7" ht="15.75" customHeight="1">
      <c r="A835" s="3" t="s">
        <v>1124</v>
      </c>
      <c r="B835" s="10" t="str">
        <f>HYPERLINK("http://www.management.ntu.edu.tw/Acc/faculty/teacher/sn/144","廖珮真")</f>
        <v>廖珮真</v>
      </c>
      <c r="C835" s="3" t="s">
        <v>12</v>
      </c>
      <c r="D835" s="3" t="s">
        <v>155</v>
      </c>
      <c r="E835" s="3" t="s">
        <v>273</v>
      </c>
      <c r="F835" s="4">
        <v>100</v>
      </c>
      <c r="G835" s="14" t="s">
        <v>1271</v>
      </c>
    </row>
    <row r="836" spans="1:7" ht="15.75" customHeight="1">
      <c r="A836" s="3" t="s">
        <v>1124</v>
      </c>
      <c r="B836" s="10" t="str">
        <f>HYPERLINK("https://management.ntu.edu.tw/Acc/faculty/teacher/sn/100","蔡彥卿")</f>
        <v>蔡彥卿</v>
      </c>
      <c r="C836" s="3" t="s">
        <v>12</v>
      </c>
      <c r="D836" s="3" t="s">
        <v>272</v>
      </c>
      <c r="E836" s="3" t="s">
        <v>273</v>
      </c>
      <c r="F836" s="4">
        <v>105</v>
      </c>
      <c r="G836" s="14" t="s">
        <v>1271</v>
      </c>
    </row>
    <row r="837" spans="1:7" ht="15.75" customHeight="1">
      <c r="A837" s="3" t="s">
        <v>1124</v>
      </c>
      <c r="B837" s="10" t="s">
        <v>866</v>
      </c>
      <c r="C837" s="3" t="s">
        <v>6</v>
      </c>
      <c r="D837" s="3" t="s">
        <v>272</v>
      </c>
      <c r="E837" s="3" t="s">
        <v>273</v>
      </c>
      <c r="F837" s="4">
        <v>106</v>
      </c>
      <c r="G837" s="14" t="s">
        <v>1271</v>
      </c>
    </row>
    <row r="838" spans="1:7" ht="15.75" customHeight="1">
      <c r="A838" s="3" t="s">
        <v>1124</v>
      </c>
      <c r="B838" s="10" t="s">
        <v>686</v>
      </c>
      <c r="C838" s="3" t="s">
        <v>12</v>
      </c>
      <c r="D838" s="3" t="s">
        <v>272</v>
      </c>
      <c r="E838" s="3" t="s">
        <v>273</v>
      </c>
      <c r="F838" s="4">
        <v>106</v>
      </c>
      <c r="G838" s="14" t="s">
        <v>1271</v>
      </c>
    </row>
    <row r="839" spans="1:7" ht="15.75" customHeight="1">
      <c r="A839" s="3" t="s">
        <v>1124</v>
      </c>
      <c r="B839" s="10" t="s">
        <v>865</v>
      </c>
      <c r="C839" s="3" t="s">
        <v>6</v>
      </c>
      <c r="D839" s="3" t="s">
        <v>272</v>
      </c>
      <c r="E839" s="3" t="s">
        <v>317</v>
      </c>
      <c r="F839" s="4" t="s">
        <v>318</v>
      </c>
      <c r="G839" s="14" t="s">
        <v>1271</v>
      </c>
    </row>
    <row r="840" spans="1:7" ht="15.75" customHeight="1">
      <c r="A840" s="3" t="s">
        <v>1124</v>
      </c>
      <c r="B840" s="10" t="s">
        <v>495</v>
      </c>
      <c r="C840" s="3" t="s">
        <v>22</v>
      </c>
      <c r="D840" s="3" t="s">
        <v>155</v>
      </c>
      <c r="E840" s="3" t="s">
        <v>160</v>
      </c>
      <c r="F840" s="4" t="s">
        <v>291</v>
      </c>
      <c r="G840" s="14" t="s">
        <v>1271</v>
      </c>
    </row>
    <row r="841" spans="1:7" ht="15.75" customHeight="1">
      <c r="A841" s="3" t="s">
        <v>1124</v>
      </c>
      <c r="B841" s="10" t="str">
        <f>HYPERLINK("http://www.management.ntu.edu.tw/IM/faculty/teacher/sn/11","孫雅麗")</f>
        <v>孫雅麗</v>
      </c>
      <c r="C841" s="3" t="s">
        <v>12</v>
      </c>
      <c r="D841" s="3" t="s">
        <v>272</v>
      </c>
      <c r="E841" s="3" t="s">
        <v>664</v>
      </c>
      <c r="F841" s="4">
        <v>102</v>
      </c>
      <c r="G841" s="14" t="s">
        <v>1271</v>
      </c>
    </row>
    <row r="842" spans="1:7" ht="15.75" customHeight="1">
      <c r="A842" s="3" t="s">
        <v>1124</v>
      </c>
      <c r="B842" s="10" t="str">
        <f>HYPERLINK("http://ah.ntu.edu.tw/web/Teacher!one.action?tid=3358","許瑋元")</f>
        <v>許瑋元</v>
      </c>
      <c r="C842" s="3" t="s">
        <v>12</v>
      </c>
      <c r="D842" s="3" t="s">
        <v>272</v>
      </c>
      <c r="E842" s="3" t="s">
        <v>664</v>
      </c>
      <c r="F842" s="4">
        <v>102</v>
      </c>
      <c r="G842" s="14" t="s">
        <v>1271</v>
      </c>
    </row>
    <row r="843" spans="1:7" ht="15.75" customHeight="1">
      <c r="A843" s="3" t="s">
        <v>1124</v>
      </c>
      <c r="B843" s="10" t="str">
        <f>HYPERLINK("http://giob.ntu.edu.tw/main.php?Page=SA2&amp;h10=hyechou@ntu.edu.tw&amp;Template=teacher01.php","周涵怡")</f>
        <v>周涵怡</v>
      </c>
      <c r="C843" s="3" t="s">
        <v>6</v>
      </c>
      <c r="D843" s="3" t="s">
        <v>244</v>
      </c>
      <c r="E843" s="3" t="s">
        <v>355</v>
      </c>
      <c r="F843" s="4">
        <v>103</v>
      </c>
      <c r="G843" s="14" t="s">
        <v>1271</v>
      </c>
    </row>
    <row r="844" spans="1:7" ht="15.75" customHeight="1">
      <c r="A844" s="3" t="s">
        <v>1124</v>
      </c>
      <c r="B844" s="10" t="str">
        <f>HYPERLINK("http://dod.ntu.edu.tw/main.php?Page=SA3&amp;KeyID=138869062547289eacb790c&amp;Template=teacher01.php","陳信銘")</f>
        <v>陳信銘</v>
      </c>
      <c r="C844" s="3" t="s">
        <v>22</v>
      </c>
      <c r="D844" s="3" t="s">
        <v>244</v>
      </c>
      <c r="E844" s="3" t="s">
        <v>355</v>
      </c>
      <c r="F844" s="4">
        <v>105</v>
      </c>
      <c r="G844" s="14" t="s">
        <v>1271</v>
      </c>
    </row>
    <row r="845" spans="1:7" ht="15.75" customHeight="1">
      <c r="A845" s="3" t="s">
        <v>1124</v>
      </c>
      <c r="B845" s="10" t="s">
        <v>852</v>
      </c>
      <c r="C845" s="3" t="s">
        <v>6</v>
      </c>
      <c r="D845" s="3" t="s">
        <v>244</v>
      </c>
      <c r="E845" s="3" t="s">
        <v>267</v>
      </c>
      <c r="F845" s="4" t="s">
        <v>268</v>
      </c>
      <c r="G845" s="14" t="s">
        <v>1271</v>
      </c>
    </row>
    <row r="846" spans="1:7" ht="15.75" customHeight="1">
      <c r="A846" s="3" t="s">
        <v>1124</v>
      </c>
      <c r="B846" s="10" t="str">
        <f>HYPERLINK("http://ah.ntu.edu.tw/web/Teacher!one.action?tid=549","王主科")</f>
        <v>王主科</v>
      </c>
      <c r="C846" s="3" t="s">
        <v>12</v>
      </c>
      <c r="D846" s="3" t="s">
        <v>244</v>
      </c>
      <c r="E846" s="3" t="s">
        <v>267</v>
      </c>
      <c r="F846" s="4">
        <v>100</v>
      </c>
      <c r="G846" s="14" t="s">
        <v>1271</v>
      </c>
    </row>
    <row r="847" spans="1:7" ht="15.75" customHeight="1">
      <c r="A847" s="3" t="s">
        <v>1124</v>
      </c>
      <c r="B847" s="10" t="s">
        <v>711</v>
      </c>
      <c r="C847" s="3" t="s">
        <v>12</v>
      </c>
      <c r="D847" s="3" t="s">
        <v>244</v>
      </c>
      <c r="E847" s="3" t="s">
        <v>305</v>
      </c>
      <c r="F847" s="4" t="s">
        <v>291</v>
      </c>
      <c r="G847" s="14" t="s">
        <v>1271</v>
      </c>
    </row>
    <row r="848" spans="1:7" ht="15.75" customHeight="1">
      <c r="A848" s="3" t="s">
        <v>1124</v>
      </c>
      <c r="B848" s="10" t="str">
        <f>HYPERLINK("http://ah.ntu.edu.tw/web/Teacher!one.action?tid=3371&amp;depno=I03","陳定信")</f>
        <v>陳定信</v>
      </c>
      <c r="C848" s="3" t="s">
        <v>12</v>
      </c>
      <c r="D848" s="3" t="s">
        <v>244</v>
      </c>
      <c r="E848" s="3" t="s">
        <v>305</v>
      </c>
      <c r="F848" s="4" t="s">
        <v>240</v>
      </c>
      <c r="G848" s="14" t="s">
        <v>1271</v>
      </c>
    </row>
    <row r="849" spans="1:7" ht="15.75" customHeight="1">
      <c r="A849" s="3" t="s">
        <v>1124</v>
      </c>
      <c r="B849" s="10" t="str">
        <f>HYPERLINK("http://ah.ntu.edu.tw/web/Teacher!one.action?tid=442","楊泮池")</f>
        <v>楊泮池</v>
      </c>
      <c r="C849" s="3" t="s">
        <v>12</v>
      </c>
      <c r="D849" s="3" t="s">
        <v>244</v>
      </c>
      <c r="E849" s="3" t="s">
        <v>305</v>
      </c>
      <c r="F849" s="4">
        <v>100</v>
      </c>
      <c r="G849" s="14" t="s">
        <v>1271</v>
      </c>
    </row>
    <row r="850" spans="1:7" ht="15.75" customHeight="1">
      <c r="A850" s="3" t="s">
        <v>1124</v>
      </c>
      <c r="B850" s="10" t="str">
        <f>HYPERLINK("http://ah.ntu.edu.tw/web/Teacher!one.action?tid=537","鄭安理")</f>
        <v>鄭安理</v>
      </c>
      <c r="C850" s="3" t="s">
        <v>12</v>
      </c>
      <c r="D850" s="3" t="s">
        <v>244</v>
      </c>
      <c r="E850" s="3" t="s">
        <v>305</v>
      </c>
      <c r="F850" s="4">
        <v>100</v>
      </c>
      <c r="G850" s="14" t="s">
        <v>1271</v>
      </c>
    </row>
    <row r="851" spans="1:7" ht="15.75" customHeight="1">
      <c r="A851" s="3" t="s">
        <v>1124</v>
      </c>
      <c r="B851" s="10" t="str">
        <f>HYPERLINK("http://ah.ntu.edu.tw/web/Teacher!one.action?tid=506&amp;depno=I03","陳宜君")</f>
        <v>陳宜君</v>
      </c>
      <c r="C851" s="3" t="s">
        <v>12</v>
      </c>
      <c r="D851" s="3" t="s">
        <v>244</v>
      </c>
      <c r="E851" s="3" t="s">
        <v>305</v>
      </c>
      <c r="F851" s="4">
        <v>101</v>
      </c>
      <c r="G851" s="14" t="s">
        <v>1271</v>
      </c>
    </row>
    <row r="852" spans="1:7" ht="15.75" customHeight="1">
      <c r="A852" s="3" t="s">
        <v>1124</v>
      </c>
      <c r="B852" s="10" t="str">
        <f>HYPERLINK("http://ah.ntu.edu.tw/web/Teacher!one.action?tid=55","徐立中")</f>
        <v>徐立中</v>
      </c>
      <c r="C852" s="3" t="s">
        <v>6</v>
      </c>
      <c r="D852" s="3" t="s">
        <v>244</v>
      </c>
      <c r="E852" s="3" t="s">
        <v>120</v>
      </c>
      <c r="F852" s="4">
        <v>100</v>
      </c>
      <c r="G852" s="14" t="s">
        <v>1271</v>
      </c>
    </row>
    <row r="853" spans="1:7" ht="15.75" customHeight="1">
      <c r="A853" s="3" t="s">
        <v>1124</v>
      </c>
      <c r="B853" s="10" t="str">
        <f>HYPERLINK("http://dent.ntu.edu.tw/main.php?Page=SA6&amp;h10=pan2er01@tpts5.seed.net.tw&amp;Template=teacher01.php","章浩宏")</f>
        <v>章浩宏</v>
      </c>
      <c r="C853" s="3" t="s">
        <v>6</v>
      </c>
      <c r="D853" s="3" t="s">
        <v>244</v>
      </c>
      <c r="E853" s="3" t="s">
        <v>1104</v>
      </c>
      <c r="F853" s="4" t="s">
        <v>240</v>
      </c>
      <c r="G853" s="14" t="s">
        <v>1271</v>
      </c>
    </row>
    <row r="854" spans="1:7" ht="15.75" customHeight="1">
      <c r="A854" s="3" t="s">
        <v>1124</v>
      </c>
      <c r="B854" s="10" t="str">
        <f>HYPERLINK("http://dod.ntu.edu.tw/main.php?Page=SA3&amp;KeyID=12317240764c5fa08fb69bd&amp;Template=teacher01.php","楊宗傑")</f>
        <v>楊宗傑</v>
      </c>
      <c r="C854" s="3" t="s">
        <v>249</v>
      </c>
      <c r="D854" s="3" t="s">
        <v>244</v>
      </c>
      <c r="E854" s="3" t="s">
        <v>485</v>
      </c>
      <c r="F854" s="4" t="s">
        <v>354</v>
      </c>
      <c r="G854" s="14" t="s">
        <v>1271</v>
      </c>
    </row>
    <row r="855" spans="1:7" ht="15.75" customHeight="1">
      <c r="A855" s="3" t="s">
        <v>1124</v>
      </c>
      <c r="B855" s="10" t="str">
        <f>HYPERLINK("http://dod.ntu.edu.tw/main.php?Page=SA3&amp;KeyID=7770226124728a3a928322&amp;Template=teacher01.php","王東美")</f>
        <v>王東美</v>
      </c>
      <c r="C855" s="3" t="s">
        <v>74</v>
      </c>
      <c r="D855" s="3" t="s">
        <v>244</v>
      </c>
      <c r="E855" s="3" t="s">
        <v>485</v>
      </c>
      <c r="F855" s="4">
        <v>103</v>
      </c>
      <c r="G855" s="14" t="s">
        <v>1271</v>
      </c>
    </row>
    <row r="856" spans="1:7" ht="15.75" customHeight="1">
      <c r="A856" s="3" t="s">
        <v>1124</v>
      </c>
      <c r="B856" s="10" t="str">
        <f>HYPERLINK("http://dod.ntu.edu.tw/main.php?Page=SA3&amp;KeyID=18926715004b9996a5187dc&amp;Template=teacher01.php","姜昱至")</f>
        <v>姜昱至</v>
      </c>
      <c r="C856" s="3" t="s">
        <v>6</v>
      </c>
      <c r="D856" s="3" t="s">
        <v>244</v>
      </c>
      <c r="E856" s="3" t="s">
        <v>485</v>
      </c>
      <c r="F856" s="4">
        <v>104</v>
      </c>
      <c r="G856" s="14" t="s">
        <v>1271</v>
      </c>
    </row>
    <row r="857" spans="1:7" ht="15.75" customHeight="1">
      <c r="A857" s="3" t="s">
        <v>1124</v>
      </c>
      <c r="B857" s="10" t="str">
        <f>HYPERLINK("http://dod.ntu.edu.tw/main.php?Page=SA3&amp;KeyID=8998568664728a45de9d86&amp;Template=teacher01.php","鄭世榮")</f>
        <v>鄭世榮</v>
      </c>
      <c r="C857" s="3" t="s">
        <v>6</v>
      </c>
      <c r="D857" s="3" t="s">
        <v>244</v>
      </c>
      <c r="E857" s="3" t="s">
        <v>485</v>
      </c>
      <c r="F857" s="4">
        <v>105</v>
      </c>
      <c r="G857" s="14" t="s">
        <v>1271</v>
      </c>
    </row>
    <row r="858" spans="1:7" ht="15.75" customHeight="1">
      <c r="A858" s="3" t="s">
        <v>1124</v>
      </c>
      <c r="B858" s="10" t="s">
        <v>812</v>
      </c>
      <c r="C858" s="3" t="s">
        <v>22</v>
      </c>
      <c r="D858" s="3" t="s">
        <v>244</v>
      </c>
      <c r="E858" s="3" t="s">
        <v>485</v>
      </c>
      <c r="F858" s="4">
        <v>106</v>
      </c>
      <c r="G858" s="14" t="s">
        <v>1271</v>
      </c>
    </row>
    <row r="859" spans="1:7" ht="15.75" customHeight="1">
      <c r="A859" s="3" t="s">
        <v>1124</v>
      </c>
      <c r="B859" s="10" t="s">
        <v>423</v>
      </c>
      <c r="C859" s="3" t="s">
        <v>6</v>
      </c>
      <c r="D859" s="3" t="s">
        <v>244</v>
      </c>
      <c r="E859" s="3" t="s">
        <v>258</v>
      </c>
      <c r="F859" s="4" t="s">
        <v>318</v>
      </c>
      <c r="G859" s="14" t="s">
        <v>1271</v>
      </c>
    </row>
    <row r="860" spans="1:7" ht="15.75" customHeight="1">
      <c r="A860" s="3" t="s">
        <v>1124</v>
      </c>
      <c r="B860" s="10" t="str">
        <f>HYPERLINK("http://ah.ntu.edu.tw/web/Teacher!one.action?tid=151&amp;depno=S03","蔡孟昆")</f>
        <v>蔡孟昆</v>
      </c>
      <c r="C860" s="3" t="s">
        <v>6</v>
      </c>
      <c r="D860" s="3" t="s">
        <v>244</v>
      </c>
      <c r="E860" s="3" t="s">
        <v>258</v>
      </c>
      <c r="F860" s="4" t="s">
        <v>240</v>
      </c>
      <c r="G860" s="14" t="s">
        <v>1271</v>
      </c>
    </row>
    <row r="861" spans="1:7" ht="15.75" customHeight="1">
      <c r="A861" s="3" t="s">
        <v>1124</v>
      </c>
      <c r="B861" s="10" t="str">
        <f>HYPERLINK("http://ah.ntu.edu.tw/web/Teacher!one.action?tid=3614","梁金銅")</f>
        <v>梁金銅</v>
      </c>
      <c r="C861" s="3" t="s">
        <v>12</v>
      </c>
      <c r="D861" s="3" t="s">
        <v>244</v>
      </c>
      <c r="E861" s="3" t="s">
        <v>258</v>
      </c>
      <c r="F861" s="4" t="s">
        <v>297</v>
      </c>
      <c r="G861" s="14" t="s">
        <v>1271</v>
      </c>
    </row>
    <row r="862" spans="1:7" ht="15.75" customHeight="1">
      <c r="A862" s="3" t="s">
        <v>1124</v>
      </c>
      <c r="B862" s="10" t="s">
        <v>455</v>
      </c>
      <c r="C862" s="3" t="s">
        <v>12</v>
      </c>
      <c r="D862" s="3" t="s">
        <v>244</v>
      </c>
      <c r="E862" s="3" t="s">
        <v>258</v>
      </c>
      <c r="F862" s="4" t="s">
        <v>262</v>
      </c>
      <c r="G862" s="14" t="s">
        <v>1271</v>
      </c>
    </row>
    <row r="863" spans="1:7" ht="15.75" customHeight="1">
      <c r="A863" s="3" t="s">
        <v>1124</v>
      </c>
      <c r="B863" s="10" t="s">
        <v>741</v>
      </c>
      <c r="C863" s="3" t="s">
        <v>12</v>
      </c>
      <c r="D863" s="3" t="s">
        <v>244</v>
      </c>
      <c r="E863" s="3" t="s">
        <v>258</v>
      </c>
      <c r="F863" s="4" t="s">
        <v>262</v>
      </c>
      <c r="G863" s="14" t="s">
        <v>1271</v>
      </c>
    </row>
    <row r="864" spans="1:7" ht="15.75" customHeight="1">
      <c r="A864" s="3" t="s">
        <v>1124</v>
      </c>
      <c r="B864" s="10" t="str">
        <f>HYPERLINK("http://ah.ntu.edu.tw/web/Teacher!one.action?tid=114","邱英世")</f>
        <v>邱英世</v>
      </c>
      <c r="C864" s="3" t="s">
        <v>12</v>
      </c>
      <c r="D864" s="3" t="s">
        <v>244</v>
      </c>
      <c r="E864" s="3" t="s">
        <v>258</v>
      </c>
      <c r="F864" s="4">
        <v>100</v>
      </c>
      <c r="G864" s="14" t="s">
        <v>1271</v>
      </c>
    </row>
    <row r="865" spans="1:7" ht="15.75" customHeight="1">
      <c r="A865" s="3" t="s">
        <v>1124</v>
      </c>
      <c r="B865" s="10" t="str">
        <f>HYPERLINK("http://ah.ntu.edu.tw/web/Teacher!one.action?tid=131&amp;depno=S03","陳炯年")</f>
        <v>陳炯年</v>
      </c>
      <c r="C865" s="3" t="s">
        <v>12</v>
      </c>
      <c r="D865" s="3" t="s">
        <v>244</v>
      </c>
      <c r="E865" s="3" t="s">
        <v>258</v>
      </c>
      <c r="F865" s="4">
        <v>101</v>
      </c>
      <c r="G865" s="14" t="s">
        <v>1271</v>
      </c>
    </row>
    <row r="866" spans="1:7" ht="15.75" customHeight="1">
      <c r="A866" s="3" t="s">
        <v>1124</v>
      </c>
      <c r="B866" s="10" t="str">
        <f>HYPERLINK("http://ah.ntu.edu.tw/web/Teacher!one.action?tid=120&amp;depno=S03","胡瑞恆")</f>
        <v>胡瑞恆</v>
      </c>
      <c r="C866" s="3" t="s">
        <v>12</v>
      </c>
      <c r="D866" s="3" t="s">
        <v>244</v>
      </c>
      <c r="E866" s="3" t="s">
        <v>258</v>
      </c>
      <c r="F866" s="4">
        <v>101</v>
      </c>
      <c r="G866" s="14" t="s">
        <v>1271</v>
      </c>
    </row>
    <row r="867" spans="1:7" ht="15.75" customHeight="1">
      <c r="A867" s="3" t="s">
        <v>1124</v>
      </c>
      <c r="B867" s="10" t="str">
        <f>HYPERLINK("https://www.ntuh.gov.tw/surg/doctor/DR/%E9%BB%83%E5%8B%9D%E5%A0%85.aspx","黃勝堅")</f>
        <v>黃勝堅</v>
      </c>
      <c r="C867" s="3" t="s">
        <v>6</v>
      </c>
      <c r="D867" s="3" t="s">
        <v>244</v>
      </c>
      <c r="E867" s="3" t="s">
        <v>258</v>
      </c>
      <c r="F867" s="4">
        <v>103</v>
      </c>
      <c r="G867" s="14" t="s">
        <v>1271</v>
      </c>
    </row>
    <row r="868" spans="1:7" ht="15.75" customHeight="1">
      <c r="A868" s="3" t="s">
        <v>1124</v>
      </c>
      <c r="B868" s="10" t="str">
        <f>HYPERLINK("http://w3.mc.ntu.edu.tw/department/ibmb/teacher_cnl.html","詹迺立")</f>
        <v>詹迺立</v>
      </c>
      <c r="C868" s="3" t="s">
        <v>12</v>
      </c>
      <c r="D868" s="3" t="s">
        <v>244</v>
      </c>
      <c r="E868" s="3" t="s">
        <v>783</v>
      </c>
      <c r="F868" s="4" t="s">
        <v>418</v>
      </c>
      <c r="G868" s="14" t="s">
        <v>1271</v>
      </c>
    </row>
    <row r="869" spans="1:7" ht="15.75" customHeight="1">
      <c r="A869" s="3" t="s">
        <v>1124</v>
      </c>
      <c r="B869" s="10" t="s">
        <v>554</v>
      </c>
      <c r="C869" s="3" t="s">
        <v>12</v>
      </c>
      <c r="D869" s="3" t="s">
        <v>244</v>
      </c>
      <c r="E869" s="3" t="s">
        <v>555</v>
      </c>
      <c r="F869" s="4" t="s">
        <v>262</v>
      </c>
      <c r="G869" s="14" t="s">
        <v>1271</v>
      </c>
    </row>
    <row r="870" spans="1:7" ht="15.75" customHeight="1">
      <c r="A870" s="3" t="s">
        <v>1124</v>
      </c>
      <c r="B870" s="10" t="str">
        <f>HYPERLINK("http://physiology.mc.ntu.edu.tw/member_more.aspx?tType=%E5%85%BC%E4%BB%BB%E6%95%99%E5%B8%AB&amp;bid=20&amp;openid=2","吳美玲")</f>
        <v>吳美玲</v>
      </c>
      <c r="C870" s="3" t="s">
        <v>12</v>
      </c>
      <c r="D870" s="3" t="s">
        <v>244</v>
      </c>
      <c r="E870" s="3" t="s">
        <v>707</v>
      </c>
      <c r="F870" s="4" t="s">
        <v>240</v>
      </c>
      <c r="G870" s="14" t="s">
        <v>1271</v>
      </c>
    </row>
    <row r="871" spans="1:7" ht="15.75" customHeight="1">
      <c r="A871" s="3" t="s">
        <v>1124</v>
      </c>
      <c r="B871" s="10" t="s">
        <v>497</v>
      </c>
      <c r="C871" s="3" t="s">
        <v>6</v>
      </c>
      <c r="D871" s="3" t="s">
        <v>244</v>
      </c>
      <c r="E871" s="3" t="s">
        <v>498</v>
      </c>
      <c r="F871" s="4">
        <v>106</v>
      </c>
      <c r="G871" s="14" t="s">
        <v>1271</v>
      </c>
    </row>
    <row r="872" spans="1:7" ht="15.75" customHeight="1">
      <c r="A872" s="3" t="s">
        <v>1124</v>
      </c>
      <c r="B872" s="10" t="str">
        <f>HYPERLINK("http://ah.ntu.edu.tw/web/Teacher!one.action?tid=334","蕭自佑")</f>
        <v>蕭自佑</v>
      </c>
      <c r="C872" s="3" t="s">
        <v>12</v>
      </c>
      <c r="D872" s="3" t="s">
        <v>244</v>
      </c>
      <c r="E872" s="3" t="s">
        <v>728</v>
      </c>
      <c r="F872" s="4">
        <v>101</v>
      </c>
      <c r="G872" s="14" t="s">
        <v>1271</v>
      </c>
    </row>
    <row r="873" spans="1:7" ht="15.75" customHeight="1">
      <c r="A873" s="3" t="s">
        <v>1124</v>
      </c>
      <c r="B873" s="10" t="str">
        <f>HYPERLINK("http://rx.mc.ntu.edu.tw/myDOP/SCENE/FACULTY/facultyview.php?malangue=&amp;rub=faculty//1//c4ca4238a0b923820dcc509a6f75849b1740928fahnjGFRCo5S2","沈麗娟")</f>
        <v>沈麗娟</v>
      </c>
      <c r="C873" s="3" t="s">
        <v>12</v>
      </c>
      <c r="D873" s="3" t="s">
        <v>244</v>
      </c>
      <c r="E873" s="3" t="s">
        <v>296</v>
      </c>
      <c r="F873" s="4" t="s">
        <v>297</v>
      </c>
      <c r="G873" s="14" t="s">
        <v>1271</v>
      </c>
    </row>
    <row r="874" spans="1:7" ht="15.75" customHeight="1">
      <c r="A874" s="3" t="s">
        <v>1124</v>
      </c>
      <c r="B874" s="10" t="str">
        <f>HYPERLINK("http://ntuot.mc.ntu.edu.tw/people/bio.php?PID=7","薛漪平")</f>
        <v>薛漪平</v>
      </c>
      <c r="C874" s="3" t="s">
        <v>12</v>
      </c>
      <c r="D874" s="3" t="s">
        <v>244</v>
      </c>
      <c r="E874" s="3" t="s">
        <v>748</v>
      </c>
      <c r="F874" s="4">
        <v>103</v>
      </c>
      <c r="G874" s="14" t="s">
        <v>1271</v>
      </c>
    </row>
    <row r="875" spans="1:7" ht="15.75" customHeight="1">
      <c r="A875" s="3" t="s">
        <v>1124</v>
      </c>
      <c r="B875" s="10" t="str">
        <f>HYPERLINK("http://giob.ntu.edu.tw/main.php?Page=SA2&amp;h10=ccclrc@gmail.com&amp;Template=teacher01.php","張正琪")</f>
        <v>張正琪</v>
      </c>
      <c r="C875" s="3" t="s">
        <v>12</v>
      </c>
      <c r="D875" s="3" t="s">
        <v>244</v>
      </c>
      <c r="E875" s="3" t="s">
        <v>815</v>
      </c>
      <c r="F875" s="4">
        <v>102</v>
      </c>
      <c r="G875" s="14" t="s">
        <v>1271</v>
      </c>
    </row>
    <row r="876" spans="1:7" ht="15.75" customHeight="1">
      <c r="A876" s="3" t="s">
        <v>1124</v>
      </c>
      <c r="B876" s="10" t="str">
        <f>HYPERLINK("http://ntuot.mc.ntu.edu.tw/people/bio.php?PID=3","林克忠")</f>
        <v>林克忠</v>
      </c>
      <c r="C876" s="3" t="s">
        <v>12</v>
      </c>
      <c r="D876" s="3" t="s">
        <v>244</v>
      </c>
      <c r="E876" s="3" t="s">
        <v>561</v>
      </c>
      <c r="F876" s="4" t="s">
        <v>362</v>
      </c>
      <c r="G876" s="14" t="s">
        <v>1271</v>
      </c>
    </row>
    <row r="877" spans="1:7" ht="15.75" customHeight="1">
      <c r="A877" s="3" t="s">
        <v>1124</v>
      </c>
      <c r="B877" s="10" t="str">
        <f>HYPERLINK("http://ah.ntu.edu.tw/web/Teacher!one.action?tid=309","莊雅惠")</f>
        <v>莊雅惠</v>
      </c>
      <c r="C877" s="3" t="s">
        <v>12</v>
      </c>
      <c r="D877" s="3" t="s">
        <v>244</v>
      </c>
      <c r="E877" s="3" t="s">
        <v>845</v>
      </c>
      <c r="F877" s="4" t="s">
        <v>386</v>
      </c>
      <c r="G877" s="14" t="s">
        <v>1271</v>
      </c>
    </row>
    <row r="878" spans="1:7" ht="15.75" customHeight="1">
      <c r="A878" s="3" t="s">
        <v>1124</v>
      </c>
      <c r="B878" s="10" t="str">
        <f>HYPERLINK("http://osa.ntu.edu.tw/about/dean","陳佳慧")</f>
        <v>陳佳慧</v>
      </c>
      <c r="C878" s="3" t="s">
        <v>12</v>
      </c>
      <c r="D878" s="3" t="s">
        <v>244</v>
      </c>
      <c r="E878" s="3" t="s">
        <v>315</v>
      </c>
      <c r="F878" s="4">
        <v>102</v>
      </c>
      <c r="G878" s="14" t="s">
        <v>1271</v>
      </c>
    </row>
    <row r="879" spans="1:7" ht="15.75" customHeight="1">
      <c r="A879" s="3" t="s">
        <v>1124</v>
      </c>
      <c r="B879" s="12" t="s">
        <v>797</v>
      </c>
      <c r="C879" s="3" t="s">
        <v>6</v>
      </c>
      <c r="D879" s="3" t="s">
        <v>244</v>
      </c>
      <c r="E879" s="3" t="s">
        <v>315</v>
      </c>
      <c r="F879" s="4">
        <v>102</v>
      </c>
      <c r="G879" s="14" t="s">
        <v>1271</v>
      </c>
    </row>
    <row r="880" spans="1:7" ht="15.75" customHeight="1">
      <c r="A880" s="3" t="s">
        <v>1124</v>
      </c>
      <c r="B880" s="10" t="s">
        <v>630</v>
      </c>
      <c r="C880" s="3" t="s">
        <v>12</v>
      </c>
      <c r="D880" s="3" t="s">
        <v>244</v>
      </c>
      <c r="E880" s="3" t="s">
        <v>631</v>
      </c>
      <c r="F880" s="4" t="s">
        <v>507</v>
      </c>
      <c r="G880" s="14" t="s">
        <v>1271</v>
      </c>
    </row>
    <row r="881" spans="1:7" ht="15.75" customHeight="1">
      <c r="A881" s="3" t="s">
        <v>1124</v>
      </c>
      <c r="B881" s="10" t="str">
        <f>HYPERLINK("http://ah.ntu.edu.tw/web/Teacher!one.action?tid=554&amp;depno=F02","華筱玲")</f>
        <v>華筱玲</v>
      </c>
      <c r="C881" s="3" t="s">
        <v>6</v>
      </c>
      <c r="D881" s="3" t="s">
        <v>244</v>
      </c>
      <c r="E881" s="3" t="s">
        <v>446</v>
      </c>
      <c r="F881" s="4" t="s">
        <v>354</v>
      </c>
      <c r="G881" s="14" t="s">
        <v>1271</v>
      </c>
    </row>
    <row r="882" spans="1:7" ht="15.75" customHeight="1">
      <c r="A882" s="3" t="s">
        <v>1124</v>
      </c>
      <c r="B882" s="10" t="str">
        <f>HYPERLINK("http://www.pt.ntu.edu.tw/mhh/","胡名霞")</f>
        <v>胡名霞</v>
      </c>
      <c r="C882" s="3" t="s">
        <v>6</v>
      </c>
      <c r="D882" s="3" t="s">
        <v>244</v>
      </c>
      <c r="E882" s="3" t="s">
        <v>1103</v>
      </c>
      <c r="F882" s="4">
        <v>101</v>
      </c>
      <c r="G882" s="14" t="s">
        <v>1271</v>
      </c>
    </row>
    <row r="883" spans="1:7" ht="15.75" customHeight="1">
      <c r="A883" s="3" t="s">
        <v>1124</v>
      </c>
      <c r="B883" s="10" t="str">
        <f>HYPERLINK("http://www.pt.ntu.edu.tw/yujensch/","陳譽仁")</f>
        <v>陳譽仁</v>
      </c>
      <c r="C883" s="3" t="s">
        <v>22</v>
      </c>
      <c r="D883" s="3" t="s">
        <v>244</v>
      </c>
      <c r="E883" s="3" t="s">
        <v>368</v>
      </c>
      <c r="F883" s="4" t="s">
        <v>880</v>
      </c>
      <c r="G883" s="14" t="s">
        <v>1271</v>
      </c>
    </row>
    <row r="884" spans="1:7" ht="15.75" customHeight="1">
      <c r="A884" s="3" t="s">
        <v>1124</v>
      </c>
      <c r="B884" s="10" t="str">
        <f>HYPERLINK("http://www.pt.ntu.edu.tw/hmchai/","柴惠敏")</f>
        <v>柴惠敏</v>
      </c>
      <c r="C884" s="3" t="s">
        <v>74</v>
      </c>
      <c r="D884" s="3" t="s">
        <v>244</v>
      </c>
      <c r="E884" s="3" t="s">
        <v>292</v>
      </c>
      <c r="F884" s="4" t="s">
        <v>293</v>
      </c>
      <c r="G884" s="14" t="s">
        <v>1271</v>
      </c>
    </row>
    <row r="885" spans="1:7" ht="15.75" customHeight="1">
      <c r="A885" s="3" t="s">
        <v>1124</v>
      </c>
      <c r="B885" s="10" t="s">
        <v>478</v>
      </c>
      <c r="C885" s="3" t="s">
        <v>6</v>
      </c>
      <c r="D885" s="3" t="s">
        <v>244</v>
      </c>
      <c r="E885" s="3" t="s">
        <v>368</v>
      </c>
      <c r="F885" s="4">
        <v>106</v>
      </c>
      <c r="G885" s="14" t="s">
        <v>1271</v>
      </c>
    </row>
    <row r="886" spans="1:7" ht="15.75" customHeight="1">
      <c r="A886" s="3" t="s">
        <v>1124</v>
      </c>
      <c r="B886" s="10" t="s">
        <v>679</v>
      </c>
      <c r="C886" s="3" t="s">
        <v>22</v>
      </c>
      <c r="D886" s="3" t="s">
        <v>244</v>
      </c>
      <c r="E886" s="3" t="s">
        <v>368</v>
      </c>
      <c r="F886" s="4">
        <v>106</v>
      </c>
      <c r="G886" s="14" t="s">
        <v>1271</v>
      </c>
    </row>
    <row r="887" spans="1:7" ht="15.75" customHeight="1">
      <c r="A887" s="3" t="s">
        <v>1124</v>
      </c>
      <c r="B887" s="10" t="str">
        <f>HYPERLINK("http://mebe.mc.ntu.edu.tw/member.list/detail/sn/7/type/1/webSN/30","何明蓉")</f>
        <v>何明蓉</v>
      </c>
      <c r="C887" s="3" t="s">
        <v>12</v>
      </c>
      <c r="D887" s="3" t="s">
        <v>244</v>
      </c>
      <c r="E887" s="3" t="s">
        <v>422</v>
      </c>
      <c r="F887" s="4">
        <v>100</v>
      </c>
      <c r="G887" s="14" t="s">
        <v>1271</v>
      </c>
    </row>
    <row r="888" spans="1:7" ht="15.75" customHeight="1">
      <c r="A888" s="3" t="s">
        <v>1124</v>
      </c>
      <c r="B888" s="10" t="s">
        <v>486</v>
      </c>
      <c r="C888" s="3" t="s">
        <v>6</v>
      </c>
      <c r="D888" s="3" t="s">
        <v>244</v>
      </c>
      <c r="E888" s="3" t="s">
        <v>487</v>
      </c>
      <c r="F888" s="4" t="s">
        <v>262</v>
      </c>
      <c r="G888" s="14" t="s">
        <v>1271</v>
      </c>
    </row>
    <row r="889" spans="1:7" ht="15.75" customHeight="1">
      <c r="A889" s="3" t="s">
        <v>1124</v>
      </c>
      <c r="B889" s="10" t="str">
        <f>HYPERLINK("https://www.ntuh.gov.tw/FM/DocLib16/%E6%A2%81%E7%B9%BC%E6%AC%8A.aspx","梁繼權")</f>
        <v>梁繼權</v>
      </c>
      <c r="C889" s="3" t="s">
        <v>12</v>
      </c>
      <c r="D889" s="3" t="s">
        <v>244</v>
      </c>
      <c r="E889" s="3" t="s">
        <v>539</v>
      </c>
      <c r="F889" s="4">
        <v>101</v>
      </c>
      <c r="G889" s="14" t="s">
        <v>1271</v>
      </c>
    </row>
    <row r="890" spans="1:7" ht="15.75" customHeight="1">
      <c r="A890" s="3" t="s">
        <v>1124</v>
      </c>
      <c r="B890" s="10" t="s">
        <v>853</v>
      </c>
      <c r="C890" s="3" t="s">
        <v>6</v>
      </c>
      <c r="D890" s="3" t="s">
        <v>244</v>
      </c>
      <c r="E890" s="3" t="s">
        <v>277</v>
      </c>
      <c r="F890" s="4">
        <v>106</v>
      </c>
      <c r="G890" s="14" t="s">
        <v>1271</v>
      </c>
    </row>
    <row r="891" spans="1:7" ht="15.75" customHeight="1">
      <c r="A891" s="3" t="s">
        <v>1124</v>
      </c>
      <c r="B891" s="10" t="str">
        <f>HYPERLINK("http://ah.ntu.edu.tw/web/Teacher!one.action?tid=3665","謝明書")</f>
        <v>謝明書</v>
      </c>
      <c r="C891" s="3" t="s">
        <v>74</v>
      </c>
      <c r="D891" s="3" t="s">
        <v>244</v>
      </c>
      <c r="E891" s="3" t="s">
        <v>731</v>
      </c>
      <c r="F891" s="4" t="s">
        <v>354</v>
      </c>
      <c r="G891" s="14" t="s">
        <v>1271</v>
      </c>
    </row>
    <row r="892" spans="1:7" ht="15.75" customHeight="1">
      <c r="A892" s="3" t="s">
        <v>1124</v>
      </c>
      <c r="B892" s="10" t="str">
        <f>HYPERLINK("http://ah.ntu.edu.tw/web/Teacher!one.action?tid=65","鄭永銘")</f>
        <v>鄭永銘</v>
      </c>
      <c r="C892" s="3" t="s">
        <v>12</v>
      </c>
      <c r="D892" s="3" t="s">
        <v>244</v>
      </c>
      <c r="E892" s="3" t="s">
        <v>825</v>
      </c>
      <c r="F892" s="4">
        <v>105</v>
      </c>
      <c r="G892" s="14" t="s">
        <v>1271</v>
      </c>
    </row>
    <row r="893" spans="1:7" ht="15.75" customHeight="1">
      <c r="A893" s="3" t="s">
        <v>1124</v>
      </c>
      <c r="B893" s="10" t="s">
        <v>579</v>
      </c>
      <c r="C893" s="3" t="s">
        <v>74</v>
      </c>
      <c r="D893" s="3" t="s">
        <v>244</v>
      </c>
      <c r="E893" s="3" t="s">
        <v>580</v>
      </c>
      <c r="F893" s="4">
        <v>106</v>
      </c>
      <c r="G893" s="14" t="s">
        <v>1271</v>
      </c>
    </row>
    <row r="894" spans="1:7" ht="15.75" customHeight="1">
      <c r="A894" s="3" t="s">
        <v>1124</v>
      </c>
      <c r="B894" s="10" t="s">
        <v>871</v>
      </c>
      <c r="C894" s="3" t="s">
        <v>6</v>
      </c>
      <c r="D894" s="3" t="s">
        <v>244</v>
      </c>
      <c r="E894" s="3" t="s">
        <v>338</v>
      </c>
      <c r="F894" s="4" t="s">
        <v>339</v>
      </c>
      <c r="G894" s="14" t="s">
        <v>1271</v>
      </c>
    </row>
    <row r="895" spans="1:7" ht="15.75" customHeight="1">
      <c r="A895" s="3" t="s">
        <v>1124</v>
      </c>
      <c r="B895" s="10" t="str">
        <f>HYPERLINK("http://ah.ntu.edu.tw/web/Teacher!one.action?tid=29","孫家棟")</f>
        <v>孫家棟</v>
      </c>
      <c r="C895" s="3" t="s">
        <v>12</v>
      </c>
      <c r="D895" s="3" t="s">
        <v>244</v>
      </c>
      <c r="E895" s="3" t="s">
        <v>662</v>
      </c>
      <c r="F895" s="4" t="s">
        <v>362</v>
      </c>
      <c r="G895" s="14" t="s">
        <v>1271</v>
      </c>
    </row>
    <row r="896" spans="1:7" ht="15.75" customHeight="1">
      <c r="A896" s="3" t="s">
        <v>1124</v>
      </c>
      <c r="B896" s="10" t="str">
        <f>HYPERLINK("http://ah.ntu.edu.tw/web/Teacher!one.action?tid=90&amp;depno=T01","劉興華")</f>
        <v>劉興華</v>
      </c>
      <c r="C896" s="3" t="s">
        <v>12</v>
      </c>
      <c r="D896" s="3" t="s">
        <v>244</v>
      </c>
      <c r="E896" s="3" t="s">
        <v>599</v>
      </c>
      <c r="F896" s="4">
        <v>102</v>
      </c>
      <c r="G896" s="14" t="s">
        <v>1271</v>
      </c>
    </row>
    <row r="897" spans="1:7" ht="15.75" customHeight="1">
      <c r="A897" s="3" t="s">
        <v>1124</v>
      </c>
      <c r="B897" s="10" t="str">
        <f>HYPERLINK("http://ah.ntu.edu.tw/web/Teacher!one.action?tid=400","張逸良")</f>
        <v>張逸良</v>
      </c>
      <c r="C897" s="3" t="s">
        <v>12</v>
      </c>
      <c r="D897" s="3" t="s">
        <v>244</v>
      </c>
      <c r="E897" s="3" t="s">
        <v>809</v>
      </c>
      <c r="F897" s="4" t="s">
        <v>386</v>
      </c>
      <c r="G897" s="14" t="s">
        <v>1271</v>
      </c>
    </row>
    <row r="898" spans="1:7" ht="15.75" customHeight="1">
      <c r="A898" s="3" t="s">
        <v>1124</v>
      </c>
      <c r="B898" s="10" t="str">
        <f>HYPERLINK("http://ah.ntu.edu.tw/web/Teacher!one.action?tid=3","賴逸儒")</f>
        <v>賴逸儒</v>
      </c>
      <c r="C898" s="3" t="s">
        <v>12</v>
      </c>
      <c r="D898" s="3" t="s">
        <v>244</v>
      </c>
      <c r="E898" s="3" t="s">
        <v>501</v>
      </c>
      <c r="F898" s="4" t="s">
        <v>502</v>
      </c>
      <c r="G898" s="14" t="s">
        <v>1271</v>
      </c>
    </row>
    <row r="899" spans="1:7" ht="15.75" customHeight="1">
      <c r="A899" s="3" t="s">
        <v>1124</v>
      </c>
      <c r="B899" s="12" t="s">
        <v>729</v>
      </c>
      <c r="C899" s="3" t="s">
        <v>12</v>
      </c>
      <c r="D899" s="3" t="s">
        <v>244</v>
      </c>
      <c r="E899" s="3" t="s">
        <v>331</v>
      </c>
      <c r="F899" s="4">
        <v>100</v>
      </c>
      <c r="G899" s="14" t="s">
        <v>1271</v>
      </c>
    </row>
    <row r="900" spans="1:7" ht="15.75" customHeight="1">
      <c r="A900" s="3" t="s">
        <v>1124</v>
      </c>
      <c r="B900" s="10" t="str">
        <f>HYPERLINK("http://ah.ntu.edu.tw/web/Teacher!one.action?tid=668","許博欽")</f>
        <v>許博欽</v>
      </c>
      <c r="C900" s="3" t="s">
        <v>12</v>
      </c>
      <c r="D900" s="3" t="s">
        <v>244</v>
      </c>
      <c r="E900" s="3" t="s">
        <v>331</v>
      </c>
      <c r="F900" s="4">
        <v>101</v>
      </c>
      <c r="G900" s="14" t="s">
        <v>1271</v>
      </c>
    </row>
    <row r="901" spans="1:7" ht="15.75" customHeight="1">
      <c r="A901" s="3" t="s">
        <v>1124</v>
      </c>
      <c r="B901" s="10" t="s">
        <v>868</v>
      </c>
      <c r="C901" s="3" t="s">
        <v>12</v>
      </c>
      <c r="D901" s="3" t="s">
        <v>244</v>
      </c>
      <c r="E901" s="3" t="s">
        <v>331</v>
      </c>
      <c r="F901" s="4">
        <v>106</v>
      </c>
      <c r="G901" s="14" t="s">
        <v>1271</v>
      </c>
    </row>
    <row r="902" spans="1:7" ht="15.75" customHeight="1">
      <c r="A902" s="3" t="s">
        <v>1124</v>
      </c>
      <c r="B902" s="10" t="s">
        <v>726</v>
      </c>
      <c r="C902" s="3" t="s">
        <v>22</v>
      </c>
      <c r="D902" s="3" t="s">
        <v>244</v>
      </c>
      <c r="E902" s="3" t="s">
        <v>659</v>
      </c>
      <c r="F902" s="4" t="s">
        <v>246</v>
      </c>
      <c r="G902" s="14" t="s">
        <v>1271</v>
      </c>
    </row>
    <row r="903" spans="1:7" ht="15.75" customHeight="1">
      <c r="A903" s="3" t="s">
        <v>1124</v>
      </c>
      <c r="B903" s="12" t="s">
        <v>1122</v>
      </c>
      <c r="C903" s="3" t="s">
        <v>6</v>
      </c>
      <c r="D903" s="3" t="s">
        <v>244</v>
      </c>
      <c r="E903" s="3" t="s">
        <v>659</v>
      </c>
      <c r="F903" s="4">
        <v>100</v>
      </c>
      <c r="G903" s="14" t="s">
        <v>1271</v>
      </c>
    </row>
    <row r="904" spans="1:7" ht="15.75" customHeight="1">
      <c r="A904" s="3" t="s">
        <v>1124</v>
      </c>
      <c r="B904" s="10" t="s">
        <v>691</v>
      </c>
      <c r="C904" s="3" t="s">
        <v>12</v>
      </c>
      <c r="D904" s="3" t="s">
        <v>244</v>
      </c>
      <c r="E904" s="3" t="s">
        <v>692</v>
      </c>
      <c r="F904" s="4">
        <v>106</v>
      </c>
      <c r="G904" s="14" t="s">
        <v>1271</v>
      </c>
    </row>
    <row r="905" spans="1:7" ht="15.75" customHeight="1">
      <c r="A905" s="3" t="s">
        <v>1124</v>
      </c>
      <c r="B905" s="10" t="s">
        <v>798</v>
      </c>
      <c r="C905" s="3" t="s">
        <v>12</v>
      </c>
      <c r="D905" s="3" t="s">
        <v>244</v>
      </c>
      <c r="E905" s="3" t="s">
        <v>799</v>
      </c>
      <c r="F905" s="4" t="s">
        <v>339</v>
      </c>
      <c r="G905" s="14" t="s">
        <v>1271</v>
      </c>
    </row>
    <row r="906" spans="1:7" ht="15.75" customHeight="1">
      <c r="A906" s="3" t="s">
        <v>1124</v>
      </c>
      <c r="B906" s="10" t="str">
        <f>HYPERLINK("http://oncology.ntu.edu.tw/people/bio.php?PID=46","陳建煒")</f>
        <v>陳建煒</v>
      </c>
      <c r="C906" s="3" t="s">
        <v>12</v>
      </c>
      <c r="D906" s="3" t="s">
        <v>244</v>
      </c>
      <c r="E906" s="3" t="s">
        <v>319</v>
      </c>
      <c r="F906" s="4">
        <v>105</v>
      </c>
      <c r="G906" s="14" t="s">
        <v>1271</v>
      </c>
    </row>
    <row r="907" spans="1:7" ht="15.75" customHeight="1">
      <c r="A907" s="3" t="s">
        <v>1124</v>
      </c>
      <c r="B907" s="10" t="str">
        <f>HYPERLINK("http://oncology.ntu.edu.tw/people/bio.php?PID=6","楊志新")</f>
        <v>楊志新</v>
      </c>
      <c r="C907" s="3" t="s">
        <v>12</v>
      </c>
      <c r="D907" s="3" t="s">
        <v>244</v>
      </c>
      <c r="E907" s="3" t="s">
        <v>319</v>
      </c>
      <c r="F907" s="4">
        <v>105</v>
      </c>
      <c r="G907" s="14" t="s">
        <v>1271</v>
      </c>
    </row>
    <row r="908" spans="1:7" ht="15.75" customHeight="1">
      <c r="A908" s="3" t="s">
        <v>1124</v>
      </c>
      <c r="B908" s="10" t="s">
        <v>739</v>
      </c>
      <c r="C908" s="3" t="s">
        <v>12</v>
      </c>
      <c r="D908" s="3" t="s">
        <v>244</v>
      </c>
      <c r="E908" s="3" t="s">
        <v>319</v>
      </c>
      <c r="F908" s="4">
        <v>106</v>
      </c>
      <c r="G908" s="14" t="s">
        <v>1271</v>
      </c>
    </row>
    <row r="909" spans="1:7" ht="15.75" customHeight="1">
      <c r="A909" s="3" t="s">
        <v>1124</v>
      </c>
      <c r="B909" s="10" t="str">
        <f>HYPERLINK("http://homepage.ntu.edu.tw/~anatomy/teacher/chien/chien.html","錢宗良")</f>
        <v>錢宗良</v>
      </c>
      <c r="C909" s="3" t="s">
        <v>12</v>
      </c>
      <c r="D909" s="3" t="s">
        <v>244</v>
      </c>
      <c r="E909" s="3" t="s">
        <v>633</v>
      </c>
      <c r="F909" s="4" t="s">
        <v>325</v>
      </c>
      <c r="G909" s="14" t="s">
        <v>1271</v>
      </c>
    </row>
    <row r="910" spans="1:7" ht="15.75" customHeight="1">
      <c r="A910" s="3" t="s">
        <v>1124</v>
      </c>
      <c r="B910" s="10" t="str">
        <f>HYPERLINK("http://ah.ntu.edu.tw/web/Teacher%21one.action?tid=2873","陳玉怜")</f>
        <v>陳玉怜</v>
      </c>
      <c r="C910" s="3" t="s">
        <v>12</v>
      </c>
      <c r="D910" s="3" t="s">
        <v>244</v>
      </c>
      <c r="E910" s="3" t="s">
        <v>365</v>
      </c>
      <c r="F910" s="4">
        <v>104</v>
      </c>
      <c r="G910" s="14" t="s">
        <v>1271</v>
      </c>
    </row>
    <row r="911" spans="1:7" ht="15.75" customHeight="1">
      <c r="A911" s="3" t="s">
        <v>1124</v>
      </c>
      <c r="B911" s="10" t="str">
        <f>HYPERLINK("http://homepage.ntu.edu.tw/~anatomy/teacher/lue/lue.html","呂俊宏")</f>
        <v>呂俊宏</v>
      </c>
      <c r="C911" s="3" t="s">
        <v>12</v>
      </c>
      <c r="D911" s="3" t="s">
        <v>244</v>
      </c>
      <c r="E911" s="3" t="s">
        <v>614</v>
      </c>
      <c r="F911" s="4">
        <v>100</v>
      </c>
      <c r="G911" s="14" t="s">
        <v>1271</v>
      </c>
    </row>
    <row r="912" spans="1:7" ht="15.75" customHeight="1">
      <c r="A912" s="3" t="s">
        <v>1124</v>
      </c>
      <c r="B912" s="10" t="s">
        <v>403</v>
      </c>
      <c r="C912" s="3" t="s">
        <v>12</v>
      </c>
      <c r="D912" s="3" t="s">
        <v>244</v>
      </c>
      <c r="E912" s="3" t="s">
        <v>404</v>
      </c>
      <c r="F912" s="4">
        <v>106</v>
      </c>
      <c r="G912" s="14" t="s">
        <v>1271</v>
      </c>
    </row>
    <row r="913" spans="1:7" ht="15.75" customHeight="1">
      <c r="A913" s="3" t="s">
        <v>1124</v>
      </c>
      <c r="B913" s="10" t="s">
        <v>602</v>
      </c>
      <c r="C913" s="3" t="s">
        <v>6</v>
      </c>
      <c r="D913" s="3" t="s">
        <v>244</v>
      </c>
      <c r="E913" s="3" t="s">
        <v>404</v>
      </c>
      <c r="F913" s="4">
        <v>106</v>
      </c>
      <c r="G913" s="14" t="s">
        <v>1271</v>
      </c>
    </row>
    <row r="914" spans="1:7" ht="15.75" customHeight="1">
      <c r="A914" s="3" t="s">
        <v>1124</v>
      </c>
      <c r="B914" s="10" t="str">
        <f>HYPERLINK("http://ah.ntu.edu.tw/web/Teacher!one.action?tid=3547&amp;depno=L02","江福田")</f>
        <v>江福田</v>
      </c>
      <c r="C914" s="3" t="s">
        <v>12</v>
      </c>
      <c r="D914" s="3" t="s">
        <v>244</v>
      </c>
      <c r="E914" s="3" t="s">
        <v>1102</v>
      </c>
      <c r="F914" s="4">
        <v>101</v>
      </c>
      <c r="G914" s="14" t="s">
        <v>1271</v>
      </c>
    </row>
    <row r="915" spans="1:7" ht="15.75" customHeight="1">
      <c r="A915" s="3" t="s">
        <v>1124</v>
      </c>
      <c r="B915" s="10" t="str">
        <f>HYPERLINK("http://dent.ntu.edu.tw/main.php?Page=SA6&amp;h10=janeyao@ntu.edu.tw&amp;Template=teacher01.php","姚宗珍")</f>
        <v>姚宗珍</v>
      </c>
      <c r="C915" s="3" t="s">
        <v>6</v>
      </c>
      <c r="D915" s="3" t="s">
        <v>244</v>
      </c>
      <c r="E915" s="3" t="s">
        <v>770</v>
      </c>
      <c r="F915" s="4">
        <v>104</v>
      </c>
      <c r="G915" s="14" t="s">
        <v>1271</v>
      </c>
    </row>
    <row r="916" spans="1:7" ht="15.75" customHeight="1">
      <c r="A916" s="3" t="s">
        <v>1124</v>
      </c>
      <c r="B916" s="10" t="s">
        <v>533</v>
      </c>
      <c r="C916" s="3" t="s">
        <v>22</v>
      </c>
      <c r="D916" s="3" t="s">
        <v>244</v>
      </c>
      <c r="E916" s="3" t="s">
        <v>534</v>
      </c>
      <c r="F916" s="4">
        <v>106</v>
      </c>
      <c r="G916" s="14" t="s">
        <v>1271</v>
      </c>
    </row>
    <row r="917" spans="1:7" ht="15.75" customHeight="1">
      <c r="A917" s="3" t="s">
        <v>1124</v>
      </c>
      <c r="B917" s="10" t="str">
        <f>HYPERLINK("https://www.ntuh.gov.tw/surg/doctor/DR/%E6%9E%97%E6%98%8E%E7%87%A6.aspx","林明燦")</f>
        <v>林明燦</v>
      </c>
      <c r="C917" s="3" t="s">
        <v>12</v>
      </c>
      <c r="D917" s="3" t="s">
        <v>244</v>
      </c>
      <c r="E917" s="3" t="s">
        <v>565</v>
      </c>
      <c r="F917" s="4" t="s">
        <v>386</v>
      </c>
      <c r="G917" s="14" t="s">
        <v>1271</v>
      </c>
    </row>
    <row r="918" spans="1:7" ht="15.75" customHeight="1">
      <c r="A918" s="3" t="s">
        <v>1124</v>
      </c>
      <c r="B918" s="10" t="str">
        <f>HYPERLINK("http://ah.ntu.edu.tw/web/Teacher!one.action?tid=322","張美惠")</f>
        <v>張美惠</v>
      </c>
      <c r="C918" s="3" t="s">
        <v>12</v>
      </c>
      <c r="D918" s="3" t="s">
        <v>244</v>
      </c>
      <c r="E918" s="3" t="s">
        <v>796</v>
      </c>
      <c r="F918" s="4" t="s">
        <v>362</v>
      </c>
      <c r="G918" s="14" t="s">
        <v>1271</v>
      </c>
    </row>
    <row r="919" spans="1:7" ht="15.75" customHeight="1">
      <c r="A919" s="3" t="s">
        <v>1124</v>
      </c>
      <c r="B919" s="10" t="str">
        <f>HYPERLINK("http://ah.ntu.edu.tw/web/Teacher!one.action?tid=453","張上淳")</f>
        <v>張上淳</v>
      </c>
      <c r="C919" s="3" t="s">
        <v>12</v>
      </c>
      <c r="D919" s="3" t="s">
        <v>244</v>
      </c>
      <c r="E919" s="3" t="s">
        <v>801</v>
      </c>
      <c r="F919" s="4">
        <v>102</v>
      </c>
      <c r="G919" s="14" t="s">
        <v>1271</v>
      </c>
    </row>
    <row r="920" spans="1:7" ht="15.75" customHeight="1">
      <c r="A920" s="3" t="s">
        <v>1124</v>
      </c>
      <c r="B920" s="10" t="str">
        <f>HYPERLINK("https://www.ntuh.gov.tw/surg/doctor/DR/%E6%9F%AF%E6%96%87%E5%93%B2.aspx","柯文哲")</f>
        <v>柯文哲</v>
      </c>
      <c r="C920" s="3" t="s">
        <v>12</v>
      </c>
      <c r="D920" s="3" t="s">
        <v>244</v>
      </c>
      <c r="E920" s="3" t="s">
        <v>481</v>
      </c>
      <c r="F920" s="4" t="s">
        <v>362</v>
      </c>
      <c r="G920" s="14" t="s">
        <v>1271</v>
      </c>
    </row>
    <row r="921" spans="1:7" ht="15.75" customHeight="1">
      <c r="A921" s="3" t="s">
        <v>1124</v>
      </c>
      <c r="B921" s="10" t="str">
        <f>HYPERLINK("http://ah.ntu.edu.tw/web/Teacher!one.action?tid=158","簡雄飛")</f>
        <v>簡雄飛</v>
      </c>
      <c r="C921" s="3" t="s">
        <v>6</v>
      </c>
      <c r="D921" s="3" t="s">
        <v>244</v>
      </c>
      <c r="E921" s="3" t="s">
        <v>481</v>
      </c>
      <c r="F921" s="4">
        <v>102</v>
      </c>
      <c r="G921" s="14" t="s">
        <v>1271</v>
      </c>
    </row>
    <row r="922" spans="1:7" ht="15.75" customHeight="1">
      <c r="A922" s="3" t="s">
        <v>1124</v>
      </c>
      <c r="B922" s="10" t="str">
        <f>HYPERLINK("http://ah.ntu.edu.tw/web/Teacher!one.action?tid=469","連義隆")</f>
        <v>連義隆</v>
      </c>
      <c r="C922" s="3" t="s">
        <v>249</v>
      </c>
      <c r="D922" s="3" t="s">
        <v>244</v>
      </c>
      <c r="E922" s="3" t="s">
        <v>538</v>
      </c>
      <c r="F922" s="4" t="s">
        <v>362</v>
      </c>
      <c r="G922" s="14" t="s">
        <v>1271</v>
      </c>
    </row>
    <row r="923" spans="1:7" ht="15.75" customHeight="1">
      <c r="A923" s="3" t="s">
        <v>1124</v>
      </c>
      <c r="B923" s="10" t="str">
        <f>HYPERLINK("http://oncology.ntu.edu.tw/people/bio.php?PID=9","葉坤輝")</f>
        <v>葉坤輝</v>
      </c>
      <c r="C923" s="3" t="s">
        <v>12</v>
      </c>
      <c r="D923" s="3" t="s">
        <v>244</v>
      </c>
      <c r="E923" s="3" t="s">
        <v>773</v>
      </c>
      <c r="F923" s="4">
        <v>102</v>
      </c>
      <c r="G923" s="14" t="s">
        <v>1271</v>
      </c>
    </row>
    <row r="924" spans="1:7" ht="15.75" customHeight="1">
      <c r="A924" s="3" t="s">
        <v>1124</v>
      </c>
      <c r="B924" s="10" t="str">
        <f>HYPERLINK("http://labmed.mc.ntu.edu.tw/main.php?Page=SA4&amp;KeyID=55143908045aaf83392222&amp;Template=threetable01.php","羅仕錡")</f>
        <v>羅仕錡</v>
      </c>
      <c r="C924" s="3" t="s">
        <v>249</v>
      </c>
      <c r="D924" s="3" t="s">
        <v>244</v>
      </c>
      <c r="E924" s="3" t="s">
        <v>622</v>
      </c>
      <c r="F924" s="4">
        <v>102</v>
      </c>
      <c r="G924" s="14" t="s">
        <v>1271</v>
      </c>
    </row>
    <row r="925" spans="1:7" ht="15.75" customHeight="1">
      <c r="A925" s="3" t="s">
        <v>1124</v>
      </c>
      <c r="B925" s="10" t="str">
        <f>HYPERLINK("http://ah.ntu.edu.tw/web/Teacher!one.action?tid=364&amp;depno=C04","高嘉宏")</f>
        <v>高嘉宏</v>
      </c>
      <c r="C925" s="3" t="s">
        <v>12</v>
      </c>
      <c r="D925" s="3" t="s">
        <v>244</v>
      </c>
      <c r="E925" s="3" t="s">
        <v>401</v>
      </c>
      <c r="F925" s="4">
        <v>102</v>
      </c>
      <c r="G925" s="14" t="s">
        <v>1271</v>
      </c>
    </row>
    <row r="926" spans="1:7" ht="15.75" customHeight="1">
      <c r="A926" s="3" t="s">
        <v>1124</v>
      </c>
      <c r="B926" s="10" t="str">
        <f>HYPERLINK("http://ah.ntu.edu.tw/web/Teacher!one.action?tid=547","倪衍玄")</f>
        <v>倪衍玄</v>
      </c>
      <c r="C926" s="3" t="s">
        <v>12</v>
      </c>
      <c r="D926" s="3" t="s">
        <v>244</v>
      </c>
      <c r="E926" s="3" t="s">
        <v>626</v>
      </c>
      <c r="F926" s="4" t="s">
        <v>502</v>
      </c>
      <c r="G926" s="14" t="s">
        <v>1271</v>
      </c>
    </row>
    <row r="927" spans="1:7" ht="15.75" customHeight="1">
      <c r="A927" s="3" t="s">
        <v>1124</v>
      </c>
      <c r="B927" s="12" t="s">
        <v>520</v>
      </c>
      <c r="C927" s="3" t="s">
        <v>12</v>
      </c>
      <c r="D927" s="3" t="s">
        <v>244</v>
      </c>
      <c r="E927" s="3" t="s">
        <v>521</v>
      </c>
      <c r="F927" s="4" t="s">
        <v>502</v>
      </c>
      <c r="G927" s="14" t="s">
        <v>1271</v>
      </c>
    </row>
    <row r="928" spans="1:7" ht="15.75" customHeight="1">
      <c r="A928" s="3" t="s">
        <v>1124</v>
      </c>
      <c r="B928" s="10" t="s">
        <v>765</v>
      </c>
      <c r="C928" s="3" t="s">
        <v>12</v>
      </c>
      <c r="D928" s="3" t="s">
        <v>244</v>
      </c>
      <c r="E928" s="3" t="s">
        <v>337</v>
      </c>
      <c r="F928" s="4" t="s">
        <v>766</v>
      </c>
      <c r="G928" s="14" t="s">
        <v>1271</v>
      </c>
    </row>
    <row r="929" spans="1:7" ht="15.75" customHeight="1">
      <c r="A929" s="3" t="s">
        <v>1124</v>
      </c>
      <c r="B929" s="10" t="s">
        <v>483</v>
      </c>
      <c r="C929" s="3" t="s">
        <v>12</v>
      </c>
      <c r="D929" s="3" t="s">
        <v>244</v>
      </c>
      <c r="E929" s="3" t="s">
        <v>337</v>
      </c>
      <c r="F929" s="4" t="s">
        <v>484</v>
      </c>
      <c r="G929" s="14" t="s">
        <v>1271</v>
      </c>
    </row>
    <row r="930" spans="1:7" ht="15.75" customHeight="1">
      <c r="A930" s="3" t="s">
        <v>1124</v>
      </c>
      <c r="B930" s="10" t="s">
        <v>870</v>
      </c>
      <c r="C930" s="3" t="s">
        <v>12</v>
      </c>
      <c r="D930" s="3" t="s">
        <v>244</v>
      </c>
      <c r="E930" s="3" t="s">
        <v>337</v>
      </c>
      <c r="F930" s="4">
        <v>106</v>
      </c>
      <c r="G930" s="14" t="s">
        <v>1271</v>
      </c>
    </row>
    <row r="931" spans="1:7" ht="15.75" customHeight="1">
      <c r="A931" s="3" t="s">
        <v>1124</v>
      </c>
      <c r="B931" s="10" t="s">
        <v>838</v>
      </c>
      <c r="C931" s="3" t="s">
        <v>12</v>
      </c>
      <c r="D931" s="3" t="s">
        <v>244</v>
      </c>
      <c r="E931" s="3" t="s">
        <v>337</v>
      </c>
      <c r="F931" s="4">
        <v>106</v>
      </c>
      <c r="G931" s="14" t="s">
        <v>1271</v>
      </c>
    </row>
    <row r="932" spans="1:7" ht="15.75" customHeight="1">
      <c r="A932" s="3" t="s">
        <v>1124</v>
      </c>
      <c r="B932" s="10" t="str">
        <f>HYPERLINK("http://ah.ntu.edu.tw/web/Teacher!one.action?tid=367","林慧玲")</f>
        <v>林慧玲</v>
      </c>
      <c r="C932" s="3" t="s">
        <v>6</v>
      </c>
      <c r="D932" s="3" t="s">
        <v>244</v>
      </c>
      <c r="E932" s="3" t="s">
        <v>552</v>
      </c>
      <c r="F932" s="4" t="s">
        <v>237</v>
      </c>
      <c r="G932" s="14" t="s">
        <v>1271</v>
      </c>
    </row>
    <row r="933" spans="1:7" ht="15.75" customHeight="1">
      <c r="A933" s="3" t="s">
        <v>1124</v>
      </c>
      <c r="B933" s="10" t="str">
        <f>HYPERLINK("http://rx.mc.ntu.edu.tw/myDOP/SCENE/FACULTY/facultyview.php?malangue=&amp;rub=faculty//1//c4ca4238a0b923820dcc509a6f75849b2935020faoQ389Nnn9M2","林淑文")</f>
        <v>林淑文</v>
      </c>
      <c r="C933" s="3" t="s">
        <v>249</v>
      </c>
      <c r="D933" s="3" t="s">
        <v>244</v>
      </c>
      <c r="E933" s="3" t="s">
        <v>576</v>
      </c>
      <c r="F933" s="4">
        <v>104</v>
      </c>
      <c r="G933" s="14" t="s">
        <v>1271</v>
      </c>
    </row>
    <row r="934" spans="1:7" ht="15.75" customHeight="1">
      <c r="A934" s="3" t="s">
        <v>1124</v>
      </c>
      <c r="B934" s="10" t="s">
        <v>724</v>
      </c>
      <c r="C934" s="3" t="s">
        <v>6</v>
      </c>
      <c r="D934" s="3" t="s">
        <v>244</v>
      </c>
      <c r="E934" s="3" t="s">
        <v>552</v>
      </c>
      <c r="F934" s="4">
        <v>106</v>
      </c>
      <c r="G934" s="14" t="s">
        <v>1271</v>
      </c>
    </row>
    <row r="935" spans="1:7" ht="15.75" customHeight="1">
      <c r="A935" s="3" t="s">
        <v>1124</v>
      </c>
      <c r="B935" s="10" t="str">
        <f>HYPERLINK("http://ntuot.mc.ntu.edu.tw/people/bio.php?PID=9","張彧")</f>
        <v>張彧</v>
      </c>
      <c r="C935" s="3" t="s">
        <v>6</v>
      </c>
      <c r="D935" s="3" t="s">
        <v>244</v>
      </c>
      <c r="E935" s="3" t="s">
        <v>814</v>
      </c>
      <c r="F935" s="4">
        <v>101</v>
      </c>
      <c r="G935" s="14" t="s">
        <v>1271</v>
      </c>
    </row>
    <row r="936" spans="1:7" ht="15.75" customHeight="1">
      <c r="A936" s="3" t="s">
        <v>1124</v>
      </c>
      <c r="B936" s="10" t="s">
        <v>466</v>
      </c>
      <c r="C936" s="3" t="s">
        <v>22</v>
      </c>
      <c r="D936" s="3" t="s">
        <v>244</v>
      </c>
      <c r="E936" s="3" t="s">
        <v>309</v>
      </c>
      <c r="F936" s="4" t="s">
        <v>306</v>
      </c>
      <c r="G936" s="14" t="s">
        <v>1271</v>
      </c>
    </row>
    <row r="937" spans="1:7" ht="15.75" customHeight="1">
      <c r="A937" s="3" t="s">
        <v>1124</v>
      </c>
      <c r="B937" s="10" t="str">
        <f>HYPERLINK("http://ah.ntu.edu.tw/web/Teacher!one.action?tid=289","王湉妮")</f>
        <v>王湉妮</v>
      </c>
      <c r="C937" s="3" t="s">
        <v>6</v>
      </c>
      <c r="D937" s="3" t="s">
        <v>244</v>
      </c>
      <c r="E937" s="3" t="s">
        <v>623</v>
      </c>
      <c r="F937" s="4" t="s">
        <v>281</v>
      </c>
      <c r="G937" s="14" t="s">
        <v>1271</v>
      </c>
    </row>
    <row r="938" spans="1:7" ht="15.75" customHeight="1">
      <c r="A938" s="3" t="s">
        <v>1124</v>
      </c>
      <c r="B938" s="10" t="str">
        <f>HYPERLINK("http://ntuot.mc.ntu.edu.tw/people/bio.php?PID=8","毛慧芬")</f>
        <v>毛慧芬</v>
      </c>
      <c r="C938" s="3" t="s">
        <v>249</v>
      </c>
      <c r="D938" s="3" t="s">
        <v>244</v>
      </c>
      <c r="E938" s="3" t="s">
        <v>623</v>
      </c>
      <c r="F938" s="4">
        <v>104</v>
      </c>
      <c r="G938" s="14" t="s">
        <v>1271</v>
      </c>
    </row>
    <row r="939" spans="1:7" ht="15.75" customHeight="1">
      <c r="A939" s="3" t="s">
        <v>1124</v>
      </c>
      <c r="B939" s="10" t="str">
        <f>HYPERLINK("http://ntuot.mc.ntu.edu.tw/people/bio.php?PID=10","陳顥齡")</f>
        <v>陳顥齡</v>
      </c>
      <c r="C939" s="3" t="s">
        <v>6</v>
      </c>
      <c r="D939" s="3" t="s">
        <v>244</v>
      </c>
      <c r="E939" s="3" t="s">
        <v>309</v>
      </c>
      <c r="F939" s="4">
        <v>105</v>
      </c>
      <c r="G939" s="14" t="s">
        <v>1271</v>
      </c>
    </row>
    <row r="940" spans="1:7" ht="15.75" customHeight="1">
      <c r="A940" s="3" t="s">
        <v>1124</v>
      </c>
      <c r="B940" s="10" t="str">
        <f>HYPERLINK("https://sites.google.com/site/tnw213/home","玉湉妮")</f>
        <v>玉湉妮</v>
      </c>
      <c r="C940" s="3" t="s">
        <v>22</v>
      </c>
      <c r="D940" s="3" t="s">
        <v>244</v>
      </c>
      <c r="E940" s="3" t="s">
        <v>309</v>
      </c>
      <c r="F940" s="4">
        <v>105</v>
      </c>
      <c r="G940" s="14" t="s">
        <v>1271</v>
      </c>
    </row>
    <row r="941" spans="1:7" ht="15.75" customHeight="1">
      <c r="A941" s="3" t="s">
        <v>1124</v>
      </c>
      <c r="B941" s="10" t="str">
        <f>HYPERLINK("http://ah.ntu.edu.tw/web/Teacher!one.action?tid=552&amp;depno=P03","李秉穎")</f>
        <v>李秉穎</v>
      </c>
      <c r="C941" s="3" t="s">
        <v>6</v>
      </c>
      <c r="D941" s="3" t="s">
        <v>244</v>
      </c>
      <c r="E941" s="3" t="s">
        <v>445</v>
      </c>
      <c r="F941" s="4" t="s">
        <v>502</v>
      </c>
      <c r="G941" s="14" t="s">
        <v>1271</v>
      </c>
    </row>
    <row r="942" spans="1:7" ht="15.75" customHeight="1">
      <c r="A942" s="3" t="s">
        <v>1124</v>
      </c>
      <c r="B942" s="10" t="str">
        <f>HYPERLINK("http://ah.ntu.edu.tw/web/Teacher!one.action?tid=319","謝武勳")</f>
        <v>謝武勳</v>
      </c>
      <c r="C942" s="3" t="s">
        <v>12</v>
      </c>
      <c r="D942" s="3" t="s">
        <v>244</v>
      </c>
      <c r="E942" s="3" t="s">
        <v>445</v>
      </c>
      <c r="F942" s="4" t="s">
        <v>310</v>
      </c>
      <c r="G942" s="14" t="s">
        <v>1271</v>
      </c>
    </row>
    <row r="943" spans="1:7" ht="15.75" customHeight="1">
      <c r="A943" s="3" t="s">
        <v>1124</v>
      </c>
      <c r="B943" s="10" t="str">
        <f>HYPERLINK("https://www.ntuh.gov.tw/Ped/peo/DocLib6/%E5%BC%B5%E9%91%BE%E8%8B%B1.aspx","張鑾英")</f>
        <v>張鑾英</v>
      </c>
      <c r="C943" s="3" t="s">
        <v>12</v>
      </c>
      <c r="D943" s="3" t="s">
        <v>244</v>
      </c>
      <c r="E943" s="3" t="s">
        <v>445</v>
      </c>
      <c r="F943" s="4" t="s">
        <v>251</v>
      </c>
      <c r="G943" s="14" t="s">
        <v>1271</v>
      </c>
    </row>
    <row r="944" spans="1:7" ht="15.75" customHeight="1">
      <c r="A944" s="3" t="s">
        <v>1124</v>
      </c>
      <c r="B944" s="10" t="str">
        <f>HYPERLINK("http://ah.ntu.edu.tw/web/Teacher!one.action?tid=644&amp;depno=P03","胡務亮")</f>
        <v>胡務亮</v>
      </c>
      <c r="C944" s="3" t="s">
        <v>12</v>
      </c>
      <c r="D944" s="3" t="s">
        <v>244</v>
      </c>
      <c r="E944" s="3" t="s">
        <v>445</v>
      </c>
      <c r="F944" s="4">
        <v>104</v>
      </c>
      <c r="G944" s="14" t="s">
        <v>1271</v>
      </c>
    </row>
    <row r="945" spans="1:7" ht="15.75" customHeight="1">
      <c r="A945" s="3" t="s">
        <v>1124</v>
      </c>
      <c r="B945" s="10" t="str">
        <f>HYPERLINK("http://ai.robo.ntu.edu.tw/personal.php?id=20","何奕倫")</f>
        <v>何奕倫</v>
      </c>
      <c r="C945" s="3" t="s">
        <v>12</v>
      </c>
      <c r="D945" s="3" t="s">
        <v>244</v>
      </c>
      <c r="E945" s="3" t="s">
        <v>424</v>
      </c>
      <c r="F945" s="4" t="s">
        <v>310</v>
      </c>
      <c r="G945" s="14" t="s">
        <v>1271</v>
      </c>
    </row>
    <row r="946" spans="1:7" ht="15.75" customHeight="1">
      <c r="A946" s="3" t="s">
        <v>1124</v>
      </c>
      <c r="B946" s="10" t="s">
        <v>651</v>
      </c>
      <c r="C946" s="3" t="s">
        <v>249</v>
      </c>
      <c r="D946" s="3" t="s">
        <v>244</v>
      </c>
      <c r="E946" s="3" t="s">
        <v>424</v>
      </c>
      <c r="F946" s="4" t="s">
        <v>251</v>
      </c>
      <c r="G946" s="14" t="s">
        <v>1271</v>
      </c>
    </row>
    <row r="947" spans="1:7" ht="15.75" customHeight="1">
      <c r="A947" s="3" t="s">
        <v>1124</v>
      </c>
      <c r="B947" s="10" t="str">
        <f>HYPERLINK("http://ah.ntu.edu.tw/web/Teacher!one.action?tid=170","田蕙芬")</f>
        <v>田蕙芬</v>
      </c>
      <c r="C947" s="3" t="s">
        <v>12</v>
      </c>
      <c r="D947" s="3" t="s">
        <v>244</v>
      </c>
      <c r="E947" s="3" t="s">
        <v>424</v>
      </c>
      <c r="F947" s="4">
        <v>105</v>
      </c>
      <c r="G947" s="14" t="s">
        <v>1271</v>
      </c>
    </row>
    <row r="948" spans="1:7" ht="15.75" customHeight="1">
      <c r="A948" s="3" t="s">
        <v>1124</v>
      </c>
      <c r="B948" s="10" t="s">
        <v>321</v>
      </c>
      <c r="C948" s="3" t="s">
        <v>12</v>
      </c>
      <c r="D948" s="3" t="s">
        <v>244</v>
      </c>
      <c r="E948" s="3" t="s">
        <v>322</v>
      </c>
      <c r="F948" s="4" t="s">
        <v>318</v>
      </c>
      <c r="G948" s="14" t="s">
        <v>1271</v>
      </c>
    </row>
    <row r="949" spans="1:7" ht="15.75" customHeight="1">
      <c r="A949" s="3" t="s">
        <v>1124</v>
      </c>
      <c r="B949" s="10" t="str">
        <f>HYPERLINK("http://ah.ntu.edu.tw/web/Teacher!one.action?tid=482","袁瑞晃")</f>
        <v>袁瑞晃</v>
      </c>
      <c r="C949" s="3" t="s">
        <v>12</v>
      </c>
      <c r="D949" s="3" t="s">
        <v>244</v>
      </c>
      <c r="E949" s="3" t="s">
        <v>322</v>
      </c>
      <c r="F949" s="4" t="s">
        <v>354</v>
      </c>
      <c r="G949" s="14" t="s">
        <v>1271</v>
      </c>
    </row>
    <row r="950" spans="1:7" ht="15.75" customHeight="1">
      <c r="A950" s="3" t="s">
        <v>1124</v>
      </c>
      <c r="B950" s="10" t="str">
        <f>HYPERLINK("http://ah.ntu.edu.tw/web/Teacher!one.action?tid=99","田郁文")</f>
        <v>田郁文</v>
      </c>
      <c r="C950" s="3" t="s">
        <v>12</v>
      </c>
      <c r="D950" s="3" t="s">
        <v>244</v>
      </c>
      <c r="E950" s="3" t="s">
        <v>322</v>
      </c>
      <c r="F950" s="4">
        <v>104</v>
      </c>
      <c r="G950" s="14" t="s">
        <v>1271</v>
      </c>
    </row>
    <row r="951" spans="1:7" ht="15.75" customHeight="1">
      <c r="A951" s="3" t="s">
        <v>1124</v>
      </c>
      <c r="B951" s="10" t="str">
        <f>HYPERLINK("http://medgenpro.ntu.edu.tw/people/bio.php?PID=19","余明俊")</f>
        <v>余明俊</v>
      </c>
      <c r="C951" s="3" t="s">
        <v>6</v>
      </c>
      <c r="D951" s="3" t="s">
        <v>244</v>
      </c>
      <c r="E951" s="3" t="s">
        <v>777</v>
      </c>
      <c r="F951" s="4" t="s">
        <v>702</v>
      </c>
      <c r="G951" s="14" t="s">
        <v>1271</v>
      </c>
    </row>
    <row r="952" spans="1:7" ht="15.75" customHeight="1">
      <c r="A952" s="3" t="s">
        <v>1124</v>
      </c>
      <c r="B952" s="10" t="str">
        <f>HYPERLINK("http://ah.ntu.edu.tw/web/Teacher!one.action?tid=100","朱家瑜")</f>
        <v>朱家瑜</v>
      </c>
      <c r="C952" s="3" t="s">
        <v>6</v>
      </c>
      <c r="D952" s="3" t="s">
        <v>244</v>
      </c>
      <c r="E952" s="3" t="s">
        <v>634</v>
      </c>
      <c r="F952" s="4" t="s">
        <v>471</v>
      </c>
      <c r="G952" s="14" t="s">
        <v>1271</v>
      </c>
    </row>
    <row r="953" spans="1:7" ht="15.75" customHeight="1">
      <c r="A953" s="3" t="s">
        <v>1124</v>
      </c>
      <c r="B953" s="10" t="str">
        <f>HYPERLINK("http://ah.ntu.edu.tw/web/Teacher!one.action?tid=115","邱顯清")</f>
        <v>邱顯清</v>
      </c>
      <c r="C953" s="3" t="s">
        <v>6</v>
      </c>
      <c r="D953" s="3" t="s">
        <v>244</v>
      </c>
      <c r="E953" s="3" t="s">
        <v>634</v>
      </c>
      <c r="F953" s="4">
        <v>105</v>
      </c>
      <c r="G953" s="14" t="s">
        <v>1271</v>
      </c>
    </row>
    <row r="954" spans="1:7" ht="15.75" customHeight="1">
      <c r="A954" s="3" t="s">
        <v>1124</v>
      </c>
      <c r="B954" s="10" t="s">
        <v>603</v>
      </c>
      <c r="C954" s="3" t="s">
        <v>12</v>
      </c>
      <c r="D954" s="3" t="s">
        <v>244</v>
      </c>
      <c r="E954" s="3" t="s">
        <v>604</v>
      </c>
      <c r="F954" s="4" t="s">
        <v>251</v>
      </c>
      <c r="G954" s="14" t="s">
        <v>1271</v>
      </c>
    </row>
    <row r="955" spans="1:7" ht="15.75" customHeight="1">
      <c r="A955" s="3" t="s">
        <v>1124</v>
      </c>
      <c r="B955" s="10" t="str">
        <f>HYPERLINK("http://ah.ntu.edu.tw/web/Teacher!one.action?tid=3700&amp;depno=U01","陳忠信")</f>
        <v>陳忠信</v>
      </c>
      <c r="C955" s="3" t="s">
        <v>249</v>
      </c>
      <c r="D955" s="3" t="s">
        <v>244</v>
      </c>
      <c r="E955" s="3" t="s">
        <v>376</v>
      </c>
      <c r="F955" s="4">
        <v>104</v>
      </c>
      <c r="G955" s="14" t="s">
        <v>1271</v>
      </c>
    </row>
    <row r="956" spans="1:7" ht="15.75" customHeight="1">
      <c r="A956" s="3" t="s">
        <v>1124</v>
      </c>
      <c r="B956" s="10" t="str">
        <f>HYPERLINK("http://ah.ntu.edu.tw/web/Teacher!one.action?tid=30","吳木榮")</f>
        <v>吳木榮</v>
      </c>
      <c r="C956" s="3" t="s">
        <v>74</v>
      </c>
      <c r="D956" s="3" t="s">
        <v>244</v>
      </c>
      <c r="E956" s="3" t="s">
        <v>712</v>
      </c>
      <c r="F956" s="4" t="s">
        <v>490</v>
      </c>
      <c r="G956" s="14" t="s">
        <v>1271</v>
      </c>
    </row>
    <row r="957" spans="1:7" ht="15.75" customHeight="1">
      <c r="A957" s="3" t="s">
        <v>1124</v>
      </c>
      <c r="B957" s="10" t="s">
        <v>535</v>
      </c>
      <c r="C957" s="3" t="s">
        <v>249</v>
      </c>
      <c r="D957" s="3" t="s">
        <v>244</v>
      </c>
      <c r="E957" s="3" t="s">
        <v>536</v>
      </c>
      <c r="F957" s="4" t="s">
        <v>387</v>
      </c>
      <c r="G957" s="14" t="s">
        <v>1271</v>
      </c>
    </row>
    <row r="958" spans="1:7" ht="15.75" customHeight="1">
      <c r="A958" s="3" t="s">
        <v>1124</v>
      </c>
      <c r="B958" s="10" t="str">
        <f>HYPERLINK("http://www.dermpath.org.tw/CH/id/2014-12-/id-3/id-6.html","梁哲維")</f>
        <v>梁哲維</v>
      </c>
      <c r="C958" s="3" t="s">
        <v>74</v>
      </c>
      <c r="D958" s="3" t="s">
        <v>244</v>
      </c>
      <c r="E958" s="3" t="s">
        <v>540</v>
      </c>
      <c r="F958" s="4" t="s">
        <v>251</v>
      </c>
      <c r="G958" s="14" t="s">
        <v>1271</v>
      </c>
    </row>
    <row r="959" spans="1:7" ht="15.75" customHeight="1">
      <c r="A959" s="3" t="s">
        <v>1124</v>
      </c>
      <c r="B959" s="10" t="str">
        <f>HYPERLINK("http://ah.ntu.edu.tw/web/Teacher!one.action?tid=757","王廷明")</f>
        <v>王廷明</v>
      </c>
      <c r="C959" s="3" t="s">
        <v>249</v>
      </c>
      <c r="D959" s="3" t="s">
        <v>244</v>
      </c>
      <c r="E959" s="3" t="s">
        <v>687</v>
      </c>
      <c r="F959" s="4">
        <v>104</v>
      </c>
      <c r="G959" s="14" t="s">
        <v>1271</v>
      </c>
    </row>
    <row r="960" spans="1:7" ht="15.75" customHeight="1">
      <c r="A960" s="3" t="s">
        <v>1124</v>
      </c>
      <c r="B960" s="10" t="str">
        <f>HYPERLINK("http://ah.ntu.edu.tw/web/Teacher!one.action?tid=84","嚴孟祿")</f>
        <v>嚴孟祿</v>
      </c>
      <c r="C960" s="3" t="s">
        <v>12</v>
      </c>
      <c r="D960" s="3" t="s">
        <v>244</v>
      </c>
      <c r="E960" s="3" t="s">
        <v>755</v>
      </c>
      <c r="F960" s="4" t="s">
        <v>354</v>
      </c>
      <c r="G960" s="14" t="s">
        <v>1271</v>
      </c>
    </row>
    <row r="961" spans="1:7" ht="15.75" customHeight="1">
      <c r="A961" s="3" t="s">
        <v>1124</v>
      </c>
      <c r="B961" s="10" t="s">
        <v>688</v>
      </c>
      <c r="C961" s="3" t="s">
        <v>12</v>
      </c>
      <c r="D961" s="3" t="s">
        <v>244</v>
      </c>
      <c r="E961" s="3" t="s">
        <v>689</v>
      </c>
      <c r="F961" s="4" t="s">
        <v>444</v>
      </c>
      <c r="G961" s="14" t="s">
        <v>1271</v>
      </c>
    </row>
    <row r="962" spans="1:7" ht="15.75" customHeight="1">
      <c r="A962" s="3" t="s">
        <v>1124</v>
      </c>
      <c r="B962" s="10" t="s">
        <v>460</v>
      </c>
      <c r="C962" s="3" t="s">
        <v>12</v>
      </c>
      <c r="D962" s="3" t="s">
        <v>244</v>
      </c>
      <c r="E962" s="3" t="s">
        <v>408</v>
      </c>
      <c r="F962" s="4" t="s">
        <v>306</v>
      </c>
      <c r="G962" s="14" t="s">
        <v>1271</v>
      </c>
    </row>
    <row r="963" spans="1:7" ht="15.75" customHeight="1">
      <c r="A963" s="3" t="s">
        <v>1124</v>
      </c>
      <c r="B963" s="10" t="str">
        <f>HYPERLINK("http://ah.ntu.edu.tw/web/Teacher!one.action?tid=7","龔秀妮")</f>
        <v>龔秀妮</v>
      </c>
      <c r="C963" s="3" t="s">
        <v>6</v>
      </c>
      <c r="D963" s="3" t="s">
        <v>244</v>
      </c>
      <c r="E963" s="3" t="s">
        <v>408</v>
      </c>
      <c r="F963" s="4" t="s">
        <v>251</v>
      </c>
      <c r="G963" s="14" t="s">
        <v>1271</v>
      </c>
    </row>
    <row r="964" spans="1:7" ht="15.75" customHeight="1">
      <c r="A964" s="3" t="s">
        <v>1124</v>
      </c>
      <c r="B964" s="10" t="str">
        <f>HYPERLINK("http://ah.ntu.edu.tw/web/Teacher!one.action?tid=281","李麗娜")</f>
        <v>李麗娜</v>
      </c>
      <c r="C964" s="3" t="s">
        <v>12</v>
      </c>
      <c r="D964" s="3" t="s">
        <v>244</v>
      </c>
      <c r="E964" s="3" t="s">
        <v>518</v>
      </c>
      <c r="F964" s="4">
        <v>105</v>
      </c>
      <c r="G964" s="14" t="s">
        <v>1271</v>
      </c>
    </row>
    <row r="965" spans="1:7" ht="15.75" customHeight="1">
      <c r="A965" s="3" t="s">
        <v>1124</v>
      </c>
      <c r="B965" s="10" t="str">
        <f>HYPERLINK("http://omih.ntu.edu.tw/zh_tw/about/4/%E9%83%AD-%E8%82%B2%E8%89%AF-25905413","郭育良")</f>
        <v>郭育良</v>
      </c>
      <c r="C965" s="3" t="s">
        <v>12</v>
      </c>
      <c r="D965" s="3" t="s">
        <v>244</v>
      </c>
      <c r="E965" s="3" t="s">
        <v>417</v>
      </c>
      <c r="F965" s="4" t="s">
        <v>418</v>
      </c>
      <c r="G965" s="14" t="s">
        <v>1271</v>
      </c>
    </row>
    <row r="966" spans="1:7" ht="15.75" customHeight="1">
      <c r="A966" s="3" t="s">
        <v>1124</v>
      </c>
      <c r="B966" s="10" t="str">
        <f>HYPERLINK("http://www.law.ntu.edu.tw/index.php/%E8%AA%8D%E8%AD%98%E6%9C%AC%E9%99%A2/%E6%9C%AC%E9%99%A2%E5%B8%AB%E8%B3%87/item/1254-%E5%90%B3%E5%BB%BA%E6%98%8C","吳建昌")</f>
        <v>吳建昌</v>
      </c>
      <c r="C966" s="3" t="s">
        <v>6</v>
      </c>
      <c r="D966" s="3" t="s">
        <v>244</v>
      </c>
      <c r="E966" s="3" t="s">
        <v>705</v>
      </c>
      <c r="F966" s="4" t="s">
        <v>706</v>
      </c>
      <c r="G966" s="14" t="s">
        <v>1271</v>
      </c>
    </row>
    <row r="967" spans="1:7" ht="15.75" customHeight="1">
      <c r="A967" s="3" t="s">
        <v>1124</v>
      </c>
      <c r="B967" s="10" t="s">
        <v>760</v>
      </c>
      <c r="C967" s="3" t="s">
        <v>22</v>
      </c>
      <c r="D967" s="3" t="s">
        <v>244</v>
      </c>
      <c r="E967" s="3" t="s">
        <v>761</v>
      </c>
      <c r="F967" s="4" t="s">
        <v>262</v>
      </c>
      <c r="G967" s="14" t="s">
        <v>1271</v>
      </c>
    </row>
    <row r="968" spans="1:7" ht="15.75" customHeight="1">
      <c r="A968" s="3" t="s">
        <v>1124</v>
      </c>
      <c r="B968" s="10" t="s">
        <v>359</v>
      </c>
      <c r="C968" s="3" t="s">
        <v>6</v>
      </c>
      <c r="D968" s="3" t="s">
        <v>244</v>
      </c>
      <c r="E968" s="3" t="s">
        <v>360</v>
      </c>
      <c r="F968" s="4" t="s">
        <v>879</v>
      </c>
      <c r="G968" s="14" t="s">
        <v>1271</v>
      </c>
    </row>
    <row r="969" spans="1:7" ht="15.75" customHeight="1">
      <c r="A969" s="3" t="s">
        <v>1124</v>
      </c>
      <c r="B969" s="10" t="s">
        <v>263</v>
      </c>
      <c r="C969" s="3" t="s">
        <v>22</v>
      </c>
      <c r="D969" s="3" t="s">
        <v>244</v>
      </c>
      <c r="E969" s="3" t="s">
        <v>264</v>
      </c>
      <c r="F969" s="4">
        <v>106</v>
      </c>
      <c r="G969" s="14" t="s">
        <v>1271</v>
      </c>
    </row>
    <row r="970" spans="1:7" ht="15.75" customHeight="1">
      <c r="A970" s="3" t="s">
        <v>1124</v>
      </c>
      <c r="B970" s="10" t="s">
        <v>769</v>
      </c>
      <c r="C970" s="3" t="s">
        <v>12</v>
      </c>
      <c r="D970" s="3" t="s">
        <v>244</v>
      </c>
      <c r="E970" s="3" t="s">
        <v>658</v>
      </c>
      <c r="F970" s="4" t="s">
        <v>621</v>
      </c>
      <c r="G970" s="14" t="s">
        <v>1271</v>
      </c>
    </row>
    <row r="971" spans="1:7" ht="15.75" customHeight="1">
      <c r="A971" s="3" t="s">
        <v>1124</v>
      </c>
      <c r="B971" s="10" t="s">
        <v>657</v>
      </c>
      <c r="C971" s="3" t="s">
        <v>249</v>
      </c>
      <c r="D971" s="3" t="s">
        <v>244</v>
      </c>
      <c r="E971" s="3" t="s">
        <v>658</v>
      </c>
      <c r="F971" s="4" t="s">
        <v>387</v>
      </c>
      <c r="G971" s="14" t="s">
        <v>1271</v>
      </c>
    </row>
    <row r="972" spans="1:7" ht="15.75" customHeight="1">
      <c r="A972" s="3" t="s">
        <v>1124</v>
      </c>
      <c r="B972" s="10" t="str">
        <f>HYPERLINK("http://ah.ntu.edu.tw/web/Teacher!one.action?tid=307","張淑媛")</f>
        <v>張淑媛</v>
      </c>
      <c r="C972" s="3" t="s">
        <v>12</v>
      </c>
      <c r="D972" s="3" t="s">
        <v>244</v>
      </c>
      <c r="E972" s="3" t="s">
        <v>658</v>
      </c>
      <c r="F972" s="4">
        <v>100</v>
      </c>
      <c r="G972" s="14" t="s">
        <v>1271</v>
      </c>
    </row>
    <row r="973" spans="1:7" ht="15.75" customHeight="1">
      <c r="A973" s="3" t="s">
        <v>1124</v>
      </c>
      <c r="B973" s="10" t="s">
        <v>714</v>
      </c>
      <c r="C973" s="3" t="s">
        <v>22</v>
      </c>
      <c r="D973" s="3" t="s">
        <v>244</v>
      </c>
      <c r="E973" s="3" t="s">
        <v>658</v>
      </c>
      <c r="F973" s="4">
        <v>106</v>
      </c>
      <c r="G973" s="14" t="s">
        <v>1271</v>
      </c>
    </row>
    <row r="974" spans="1:7" ht="15.75" customHeight="1">
      <c r="A974" s="3" t="s">
        <v>1124</v>
      </c>
      <c r="B974" s="10" t="s">
        <v>857</v>
      </c>
      <c r="C974" s="3" t="s">
        <v>12</v>
      </c>
      <c r="D974" s="3" t="s">
        <v>244</v>
      </c>
      <c r="E974" s="3" t="s">
        <v>288</v>
      </c>
      <c r="F974" s="4">
        <v>106</v>
      </c>
      <c r="G974" s="14" t="s">
        <v>1271</v>
      </c>
    </row>
    <row r="975" spans="1:7" ht="15.75" customHeight="1">
      <c r="A975" s="3" t="s">
        <v>1124</v>
      </c>
      <c r="B975" s="10" t="s">
        <v>849</v>
      </c>
      <c r="C975" s="3" t="s">
        <v>22</v>
      </c>
      <c r="D975" s="3" t="s">
        <v>244</v>
      </c>
      <c r="E975" s="3" t="s">
        <v>245</v>
      </c>
      <c r="F975" s="4" t="s">
        <v>246</v>
      </c>
      <c r="G975" s="14" t="s">
        <v>1271</v>
      </c>
    </row>
    <row r="976" spans="1:7" ht="15.75" customHeight="1">
      <c r="A976" s="3" t="s">
        <v>1124</v>
      </c>
      <c r="B976" s="10" t="str">
        <f>HYPERLINK("http://ah.ntu.edu.tw/web/Teacher!one.action?tid=74&amp;depno=P05","陳青周")</f>
        <v>陳青周</v>
      </c>
      <c r="C976" s="3" t="s">
        <v>12</v>
      </c>
      <c r="D976" s="3" t="s">
        <v>244</v>
      </c>
      <c r="E976" s="3" t="s">
        <v>342</v>
      </c>
      <c r="F976" s="4" t="s">
        <v>281</v>
      </c>
      <c r="G976" s="14" t="s">
        <v>1271</v>
      </c>
    </row>
    <row r="977" spans="1:7" ht="15.75" customHeight="1">
      <c r="A977" s="3" t="s">
        <v>1124</v>
      </c>
      <c r="B977" s="10" t="str">
        <f>HYPERLINK("http://ah.ntu.edu.tw/web/Teacher!one.action?tid=381","顧記華")</f>
        <v>顧記華</v>
      </c>
      <c r="C977" s="3" t="s">
        <v>12</v>
      </c>
      <c r="D977" s="3" t="s">
        <v>244</v>
      </c>
      <c r="E977" s="3" t="s">
        <v>410</v>
      </c>
      <c r="F977" s="4" t="s">
        <v>350</v>
      </c>
      <c r="G977" s="14" t="s">
        <v>1271</v>
      </c>
    </row>
    <row r="978" spans="1:7" ht="15.75" customHeight="1">
      <c r="A978" s="3" t="s">
        <v>1124</v>
      </c>
      <c r="B978" s="10" t="str">
        <f>HYPERLINK("http://ah.ntu.edu.tw/web/Teacher!one.action?tid=378","梁碧惠")</f>
        <v>梁碧惠</v>
      </c>
      <c r="C978" s="3" t="s">
        <v>6</v>
      </c>
      <c r="D978" s="3" t="s">
        <v>244</v>
      </c>
      <c r="E978" s="3" t="s">
        <v>410</v>
      </c>
      <c r="F978" s="4" t="s">
        <v>524</v>
      </c>
      <c r="G978" s="14" t="s">
        <v>1271</v>
      </c>
    </row>
    <row r="979" spans="1:7" ht="15.75" customHeight="1">
      <c r="A979" s="3" t="s">
        <v>1124</v>
      </c>
      <c r="B979" s="10" t="s">
        <v>740</v>
      </c>
      <c r="C979" s="3" t="s">
        <v>6</v>
      </c>
      <c r="D979" s="3" t="s">
        <v>244</v>
      </c>
      <c r="E979" s="3" t="s">
        <v>410</v>
      </c>
      <c r="F979" s="4" t="s">
        <v>262</v>
      </c>
      <c r="G979" s="14" t="s">
        <v>1271</v>
      </c>
    </row>
    <row r="980" spans="1:7" ht="15.75" customHeight="1">
      <c r="A980" s="3" t="s">
        <v>1124</v>
      </c>
      <c r="B980" s="10" t="str">
        <f>HYPERLINK("http://rx.mc.ntu.edu.tw/myDOP/SCENE/FACULTY/facultyview.php?malangue=&amp;rub=faculty//1//c4ca4238a0b923820dcc509a6f75849b8942668fasXvktje1lFk","郭錦樺")</f>
        <v>郭錦樺</v>
      </c>
      <c r="C980" s="3" t="s">
        <v>12</v>
      </c>
      <c r="D980" s="3" t="s">
        <v>244</v>
      </c>
      <c r="E980" s="3" t="s">
        <v>410</v>
      </c>
      <c r="F980" s="4">
        <v>104</v>
      </c>
      <c r="G980" s="14" t="s">
        <v>1271</v>
      </c>
    </row>
    <row r="981" spans="1:7" ht="15.75" customHeight="1">
      <c r="A981" s="3" t="s">
        <v>1124</v>
      </c>
      <c r="B981" s="10" t="str">
        <f>HYPERLINK("http://ah.ntu.edu.tw/web/Teacher!one.action?tid=816","楊曉玲")</f>
        <v>楊曉玲</v>
      </c>
      <c r="C981" s="3" t="s">
        <v>22</v>
      </c>
      <c r="D981" s="3" t="s">
        <v>244</v>
      </c>
      <c r="E981" s="3" t="s">
        <v>767</v>
      </c>
      <c r="F981" s="4" t="s">
        <v>251</v>
      </c>
      <c r="G981" s="14" t="s">
        <v>1271</v>
      </c>
    </row>
    <row r="982" spans="1:7" ht="15.75" customHeight="1">
      <c r="A982" s="3" t="s">
        <v>1124</v>
      </c>
      <c r="B982" s="10" t="str">
        <f>HYPERLINK("http://ah.ntu.edu.tw/web/Teacher!one.action?tid=814&amp;depno=N03","戴玉慈")</f>
        <v>戴玉慈</v>
      </c>
      <c r="C982" s="3" t="s">
        <v>12</v>
      </c>
      <c r="D982" s="3" t="s">
        <v>244</v>
      </c>
      <c r="E982" s="3" t="s">
        <v>379</v>
      </c>
      <c r="F982" s="4">
        <v>100</v>
      </c>
      <c r="G982" s="14" t="s">
        <v>1271</v>
      </c>
    </row>
    <row r="983" spans="1:7" ht="15.75" customHeight="1">
      <c r="A983" s="3" t="s">
        <v>1124</v>
      </c>
      <c r="B983" s="10" t="s">
        <v>789</v>
      </c>
      <c r="C983" s="3" t="s">
        <v>22</v>
      </c>
      <c r="D983" s="3" t="s">
        <v>244</v>
      </c>
      <c r="E983" s="3" t="s">
        <v>790</v>
      </c>
      <c r="F983" s="4">
        <v>106</v>
      </c>
      <c r="G983" s="14" t="s">
        <v>1271</v>
      </c>
    </row>
    <row r="984" spans="1:7" ht="15.75" customHeight="1">
      <c r="A984" s="3" t="s">
        <v>1124</v>
      </c>
      <c r="B984" s="10" t="s">
        <v>800</v>
      </c>
      <c r="C984" s="3" t="s">
        <v>6</v>
      </c>
      <c r="D984" s="3" t="s">
        <v>244</v>
      </c>
      <c r="E984" s="3" t="s">
        <v>790</v>
      </c>
      <c r="F984" s="4">
        <v>106</v>
      </c>
      <c r="G984" s="14" t="s">
        <v>1271</v>
      </c>
    </row>
    <row r="985" spans="1:7" ht="15.75" customHeight="1">
      <c r="A985" s="3" t="s">
        <v>1124</v>
      </c>
      <c r="B985" s="10" t="s">
        <v>619</v>
      </c>
      <c r="C985" s="3" t="s">
        <v>12</v>
      </c>
      <c r="D985" s="3" t="s">
        <v>244</v>
      </c>
      <c r="E985" s="3" t="s">
        <v>620</v>
      </c>
      <c r="F985" s="4" t="s">
        <v>621</v>
      </c>
      <c r="G985" s="14" t="s">
        <v>1271</v>
      </c>
    </row>
    <row r="986" spans="1:7" ht="15.75" customHeight="1">
      <c r="A986" s="3" t="s">
        <v>1124</v>
      </c>
      <c r="B986" s="10" t="s">
        <v>723</v>
      </c>
      <c r="C986" s="3" t="s">
        <v>12</v>
      </c>
      <c r="D986" s="3" t="s">
        <v>244</v>
      </c>
      <c r="E986" s="3" t="s">
        <v>620</v>
      </c>
      <c r="F986" s="4" t="s">
        <v>353</v>
      </c>
      <c r="G986" s="14" t="s">
        <v>1271</v>
      </c>
    </row>
    <row r="987" spans="1:7" ht="15.75" customHeight="1">
      <c r="A987" s="3" t="s">
        <v>1124</v>
      </c>
      <c r="B987" s="10" t="str">
        <f>HYPERLINK("http://ah.ntu.edu.tw/web/Teacher!one.action?tid=628&amp;depno=N01","劉宏輝")</f>
        <v>劉宏輝</v>
      </c>
      <c r="C987" s="3" t="s">
        <v>12</v>
      </c>
      <c r="D987" s="3" t="s">
        <v>244</v>
      </c>
      <c r="E987" s="3" t="s">
        <v>593</v>
      </c>
      <c r="F987" s="4">
        <v>103</v>
      </c>
      <c r="G987" s="14" t="s">
        <v>1271</v>
      </c>
    </row>
    <row r="988" spans="1:7" ht="15.75" customHeight="1">
      <c r="A988" s="3" t="s">
        <v>1128</v>
      </c>
      <c r="B988" s="10" t="s">
        <v>931</v>
      </c>
      <c r="C988" s="3" t="s">
        <v>6</v>
      </c>
      <c r="D988" s="3" t="s">
        <v>950</v>
      </c>
      <c r="E988" s="3" t="s">
        <v>941</v>
      </c>
      <c r="F988" s="4">
        <v>106</v>
      </c>
      <c r="G988" s="14" t="s">
        <v>1271</v>
      </c>
    </row>
    <row r="989" spans="1:7" ht="15.75" customHeight="1">
      <c r="A989" s="3" t="s">
        <v>1128</v>
      </c>
      <c r="B989" s="10" t="s">
        <v>914</v>
      </c>
      <c r="C989" s="3" t="s">
        <v>12</v>
      </c>
      <c r="D989" s="3" t="s">
        <v>950</v>
      </c>
      <c r="E989" s="3" t="s">
        <v>941</v>
      </c>
      <c r="F989" s="4">
        <v>104</v>
      </c>
      <c r="G989" s="14" t="s">
        <v>1271</v>
      </c>
    </row>
    <row r="990" spans="1:7" ht="15.75" customHeight="1">
      <c r="A990" s="3" t="s">
        <v>1128</v>
      </c>
      <c r="B990" s="10" t="s">
        <v>902</v>
      </c>
      <c r="C990" s="3" t="s">
        <v>6</v>
      </c>
      <c r="D990" s="3" t="s">
        <v>950</v>
      </c>
      <c r="E990" s="3" t="s">
        <v>941</v>
      </c>
      <c r="F990" s="4">
        <v>102</v>
      </c>
      <c r="G990" s="14" t="s">
        <v>1271</v>
      </c>
    </row>
    <row r="991" spans="1:7" ht="15.75" customHeight="1">
      <c r="A991" s="3" t="s">
        <v>1128</v>
      </c>
      <c r="B991" s="10" t="s">
        <v>925</v>
      </c>
      <c r="C991" s="3" t="s">
        <v>12</v>
      </c>
      <c r="D991" s="3" t="s">
        <v>950</v>
      </c>
      <c r="E991" s="3" t="s">
        <v>946</v>
      </c>
      <c r="F991" s="4">
        <v>105</v>
      </c>
      <c r="G991" s="14" t="s">
        <v>1271</v>
      </c>
    </row>
    <row r="992" spans="1:7" ht="15.75" customHeight="1">
      <c r="A992" s="3" t="s">
        <v>1128</v>
      </c>
      <c r="B992" s="10" t="s">
        <v>924</v>
      </c>
      <c r="C992" s="3" t="s">
        <v>12</v>
      </c>
      <c r="D992" s="3" t="s">
        <v>950</v>
      </c>
      <c r="E992" s="3" t="s">
        <v>16</v>
      </c>
      <c r="F992" s="4">
        <v>105</v>
      </c>
      <c r="G992" s="14" t="s">
        <v>1271</v>
      </c>
    </row>
    <row r="993" spans="1:7" ht="15.75" customHeight="1">
      <c r="A993" s="3" t="s">
        <v>1128</v>
      </c>
      <c r="B993" s="10" t="s">
        <v>908</v>
      </c>
      <c r="C993" s="3" t="s">
        <v>22</v>
      </c>
      <c r="D993" s="3" t="s">
        <v>950</v>
      </c>
      <c r="E993" s="3" t="s">
        <v>16</v>
      </c>
      <c r="F993" s="4">
        <v>103</v>
      </c>
      <c r="G993" s="14" t="s">
        <v>1271</v>
      </c>
    </row>
    <row r="994" spans="1:7" ht="15.75" customHeight="1">
      <c r="A994" s="3" t="s">
        <v>1128</v>
      </c>
      <c r="B994" s="10" t="s">
        <v>892</v>
      </c>
      <c r="C994" s="3" t="s">
        <v>12</v>
      </c>
      <c r="D994" s="3" t="s">
        <v>950</v>
      </c>
      <c r="E994" s="3" t="s">
        <v>938</v>
      </c>
      <c r="F994" s="4" t="s">
        <v>1080</v>
      </c>
      <c r="G994" s="14" t="s">
        <v>1271</v>
      </c>
    </row>
    <row r="995" spans="1:7" ht="15.75" customHeight="1">
      <c r="A995" s="3" t="s">
        <v>1128</v>
      </c>
      <c r="B995" s="10" t="s">
        <v>907</v>
      </c>
      <c r="C995" s="3" t="s">
        <v>12</v>
      </c>
      <c r="D995" s="3" t="s">
        <v>950</v>
      </c>
      <c r="E995" s="3" t="s">
        <v>938</v>
      </c>
      <c r="F995" s="4">
        <v>103</v>
      </c>
      <c r="G995" s="14" t="s">
        <v>1271</v>
      </c>
    </row>
    <row r="996" spans="1:7" ht="15.75" customHeight="1">
      <c r="A996" s="3" t="s">
        <v>1128</v>
      </c>
      <c r="B996" s="10" t="s">
        <v>913</v>
      </c>
      <c r="C996" s="3" t="s">
        <v>12</v>
      </c>
      <c r="D996" s="3" t="s">
        <v>950</v>
      </c>
      <c r="E996" s="3" t="s">
        <v>13</v>
      </c>
      <c r="F996" s="4">
        <v>104</v>
      </c>
      <c r="G996" s="14" t="s">
        <v>1271</v>
      </c>
    </row>
    <row r="997" spans="1:7" ht="15.75" customHeight="1">
      <c r="A997" s="3" t="s">
        <v>1128</v>
      </c>
      <c r="B997" s="10" t="s">
        <v>901</v>
      </c>
      <c r="C997" s="3" t="s">
        <v>6</v>
      </c>
      <c r="D997" s="3" t="s">
        <v>950</v>
      </c>
      <c r="E997" s="3" t="s">
        <v>13</v>
      </c>
      <c r="F997" s="4">
        <v>102</v>
      </c>
      <c r="G997" s="14" t="s">
        <v>1271</v>
      </c>
    </row>
    <row r="998" spans="1:7" ht="15.75" customHeight="1">
      <c r="A998" s="3" t="s">
        <v>1128</v>
      </c>
      <c r="B998" s="10" t="s">
        <v>891</v>
      </c>
      <c r="C998" s="3" t="s">
        <v>12</v>
      </c>
      <c r="D998" s="3" t="s">
        <v>950</v>
      </c>
      <c r="E998" s="3" t="s">
        <v>336</v>
      </c>
      <c r="F998" s="4">
        <v>101</v>
      </c>
      <c r="G998" s="14" t="s">
        <v>1271</v>
      </c>
    </row>
    <row r="999" spans="1:7" ht="15.75" customHeight="1">
      <c r="A999" s="3" t="s">
        <v>1128</v>
      </c>
      <c r="B999" s="10" t="s">
        <v>933</v>
      </c>
      <c r="C999" s="3" t="s">
        <v>6</v>
      </c>
      <c r="D999" s="3" t="s">
        <v>144</v>
      </c>
      <c r="E999" s="3" t="s">
        <v>144</v>
      </c>
      <c r="F999" s="4">
        <v>106</v>
      </c>
      <c r="G999" s="14" t="s">
        <v>1271</v>
      </c>
    </row>
    <row r="1000" spans="1:7" ht="15.75" customHeight="1">
      <c r="A1000" s="3" t="s">
        <v>1128</v>
      </c>
      <c r="B1000" s="10" t="s">
        <v>916</v>
      </c>
      <c r="C1000" s="3" t="s">
        <v>6</v>
      </c>
      <c r="D1000" s="3" t="s">
        <v>144</v>
      </c>
      <c r="E1000" s="3" t="s">
        <v>144</v>
      </c>
      <c r="F1000" s="4">
        <v>104</v>
      </c>
      <c r="G1000" s="14" t="s">
        <v>1271</v>
      </c>
    </row>
    <row r="1001" spans="1:7" ht="15" customHeight="1">
      <c r="A1001" s="3" t="s">
        <v>1128</v>
      </c>
      <c r="B1001" s="12" t="s">
        <v>1157</v>
      </c>
      <c r="C1001" s="3" t="s">
        <v>6</v>
      </c>
      <c r="D1001" s="3" t="s">
        <v>144</v>
      </c>
      <c r="E1001" s="3" t="s">
        <v>144</v>
      </c>
      <c r="F1001" s="4">
        <v>103</v>
      </c>
      <c r="G1001" s="14" t="s">
        <v>1271</v>
      </c>
    </row>
    <row r="1002" spans="1:7" ht="15" customHeight="1">
      <c r="A1002" s="3" t="s">
        <v>1128</v>
      </c>
      <c r="B1002" s="12" t="s">
        <v>1158</v>
      </c>
      <c r="C1002" s="3" t="s">
        <v>12</v>
      </c>
      <c r="D1002" s="3" t="s">
        <v>144</v>
      </c>
      <c r="E1002" s="3" t="s">
        <v>144</v>
      </c>
      <c r="F1002" s="4" t="s">
        <v>1081</v>
      </c>
      <c r="G1002" s="14" t="s">
        <v>1271</v>
      </c>
    </row>
    <row r="1003" spans="1:7" ht="15" customHeight="1">
      <c r="A1003" s="3" t="s">
        <v>1128</v>
      </c>
      <c r="B1003" s="10" t="s">
        <v>894</v>
      </c>
      <c r="C1003" s="3" t="s">
        <v>6</v>
      </c>
      <c r="D1003" s="3" t="s">
        <v>144</v>
      </c>
      <c r="E1003" s="3" t="s">
        <v>144</v>
      </c>
      <c r="F1003" s="4">
        <v>101</v>
      </c>
      <c r="G1003" s="14" t="s">
        <v>1271</v>
      </c>
    </row>
    <row r="1004" spans="1:7" ht="15" customHeight="1">
      <c r="A1004" s="3" t="s">
        <v>1128</v>
      </c>
      <c r="B1004" s="10" t="s">
        <v>909</v>
      </c>
      <c r="C1004" s="3" t="s">
        <v>6</v>
      </c>
      <c r="D1004" s="3" t="s">
        <v>948</v>
      </c>
      <c r="E1004" s="3" t="s">
        <v>939</v>
      </c>
      <c r="F1004" s="4">
        <v>103</v>
      </c>
      <c r="G1004" s="14" t="s">
        <v>1271</v>
      </c>
    </row>
    <row r="1005" spans="1:7" ht="15" customHeight="1">
      <c r="A1005" s="3" t="s">
        <v>1128</v>
      </c>
      <c r="B1005" s="10" t="s">
        <v>893</v>
      </c>
      <c r="C1005" s="3" t="s">
        <v>6</v>
      </c>
      <c r="D1005" s="3" t="s">
        <v>948</v>
      </c>
      <c r="E1005" s="3" t="s">
        <v>939</v>
      </c>
      <c r="F1005" s="4">
        <v>101</v>
      </c>
      <c r="G1005" s="14" t="s">
        <v>1271</v>
      </c>
    </row>
    <row r="1006" spans="1:7" ht="15" customHeight="1">
      <c r="A1006" s="3" t="s">
        <v>1128</v>
      </c>
      <c r="B1006" s="10" t="s">
        <v>915</v>
      </c>
      <c r="C1006" s="3" t="s">
        <v>6</v>
      </c>
      <c r="D1006" s="3" t="s">
        <v>948</v>
      </c>
      <c r="E1006" s="3" t="s">
        <v>944</v>
      </c>
      <c r="F1006" s="4">
        <v>104</v>
      </c>
      <c r="G1006" s="14" t="s">
        <v>1271</v>
      </c>
    </row>
    <row r="1007" spans="1:7" ht="15" customHeight="1">
      <c r="A1007" s="3" t="s">
        <v>1128</v>
      </c>
      <c r="B1007" s="10" t="s">
        <v>932</v>
      </c>
      <c r="C1007" s="3" t="s">
        <v>6</v>
      </c>
      <c r="D1007" s="3" t="s">
        <v>948</v>
      </c>
      <c r="E1007" s="3" t="s">
        <v>944</v>
      </c>
      <c r="F1007" s="4">
        <v>106</v>
      </c>
      <c r="G1007" s="14" t="s">
        <v>1271</v>
      </c>
    </row>
    <row r="1008" spans="1:7" ht="15" customHeight="1">
      <c r="A1008" s="3" t="s">
        <v>1128</v>
      </c>
      <c r="B1008" s="10" t="s">
        <v>903</v>
      </c>
      <c r="C1008" s="3" t="s">
        <v>12</v>
      </c>
      <c r="D1008" s="3" t="s">
        <v>948</v>
      </c>
      <c r="E1008" s="3" t="s">
        <v>942</v>
      </c>
      <c r="F1008" s="4">
        <v>102</v>
      </c>
      <c r="G1008" s="14" t="s">
        <v>1271</v>
      </c>
    </row>
    <row r="1009" spans="1:7" ht="15" customHeight="1">
      <c r="A1009" s="3" t="s">
        <v>1128</v>
      </c>
      <c r="B1009" s="10" t="s">
        <v>951</v>
      </c>
      <c r="C1009" s="3" t="s">
        <v>6</v>
      </c>
      <c r="D1009" s="3" t="s">
        <v>949</v>
      </c>
      <c r="E1009" s="3" t="s">
        <v>943</v>
      </c>
      <c r="F1009" s="4">
        <v>104</v>
      </c>
      <c r="G1009" s="14" t="s">
        <v>1271</v>
      </c>
    </row>
    <row r="1010" spans="1:7" ht="15" customHeight="1">
      <c r="A1010" s="3" t="s">
        <v>1128</v>
      </c>
      <c r="B1010" s="10" t="s">
        <v>905</v>
      </c>
      <c r="C1010" s="3" t="s">
        <v>12</v>
      </c>
      <c r="D1010" s="3" t="s">
        <v>949</v>
      </c>
      <c r="E1010" s="3" t="s">
        <v>943</v>
      </c>
      <c r="F1010" s="4">
        <v>103</v>
      </c>
      <c r="G1010" s="14" t="s">
        <v>1271</v>
      </c>
    </row>
    <row r="1011" spans="1:7" ht="15" customHeight="1">
      <c r="A1011" s="3" t="s">
        <v>1128</v>
      </c>
      <c r="B1011" s="10" t="s">
        <v>919</v>
      </c>
      <c r="C1011" s="3" t="s">
        <v>6</v>
      </c>
      <c r="D1011" s="3" t="s">
        <v>949</v>
      </c>
      <c r="E1011" s="3" t="s">
        <v>945</v>
      </c>
      <c r="F1011" s="4">
        <v>105</v>
      </c>
      <c r="G1011" s="14" t="s">
        <v>1271</v>
      </c>
    </row>
    <row r="1012" spans="1:7" ht="15" customHeight="1">
      <c r="A1012" s="3" t="s">
        <v>1128</v>
      </c>
      <c r="B1012" s="10" t="s">
        <v>930</v>
      </c>
      <c r="C1012" s="3" t="s">
        <v>12</v>
      </c>
      <c r="D1012" s="3" t="s">
        <v>949</v>
      </c>
      <c r="E1012" s="3" t="s">
        <v>947</v>
      </c>
      <c r="F1012" s="4">
        <v>106</v>
      </c>
      <c r="G1012" s="14" t="s">
        <v>1271</v>
      </c>
    </row>
    <row r="1013" spans="1:7" ht="15" customHeight="1">
      <c r="A1013" s="3" t="s">
        <v>1128</v>
      </c>
      <c r="B1013" s="10" t="s">
        <v>889</v>
      </c>
      <c r="C1013" s="3" t="s">
        <v>6</v>
      </c>
      <c r="D1013" s="3" t="s">
        <v>949</v>
      </c>
      <c r="E1013" s="3" t="s">
        <v>937</v>
      </c>
      <c r="F1013" s="4">
        <v>101</v>
      </c>
      <c r="G1013" s="14" t="s">
        <v>1271</v>
      </c>
    </row>
    <row r="1014" spans="1:7" ht="15" customHeight="1">
      <c r="A1014" s="3" t="s">
        <v>1128</v>
      </c>
      <c r="B1014" s="10" t="s">
        <v>952</v>
      </c>
      <c r="C1014" s="3" t="s">
        <v>6</v>
      </c>
      <c r="D1014" s="3" t="s">
        <v>949</v>
      </c>
      <c r="E1014" s="3" t="s">
        <v>368</v>
      </c>
      <c r="F1014" s="4">
        <v>103</v>
      </c>
      <c r="G1014" s="14" t="s">
        <v>1271</v>
      </c>
    </row>
    <row r="1015" spans="1:7" ht="15" customHeight="1">
      <c r="A1015" s="3" t="s">
        <v>1128</v>
      </c>
      <c r="B1015" s="10" t="s">
        <v>929</v>
      </c>
      <c r="C1015" s="3" t="s">
        <v>22</v>
      </c>
      <c r="D1015" s="3" t="s">
        <v>949</v>
      </c>
      <c r="E1015" s="3" t="s">
        <v>368</v>
      </c>
      <c r="F1015" s="4">
        <v>106</v>
      </c>
      <c r="G1015" s="14" t="s">
        <v>1271</v>
      </c>
    </row>
    <row r="1016" spans="1:7" ht="15" customHeight="1">
      <c r="A1016" s="3" t="s">
        <v>1128</v>
      </c>
      <c r="B1016" s="10" t="s">
        <v>906</v>
      </c>
      <c r="C1016" s="3" t="s">
        <v>12</v>
      </c>
      <c r="D1016" s="3" t="s">
        <v>949</v>
      </c>
      <c r="E1016" s="3" t="s">
        <v>659</v>
      </c>
      <c r="F1016" s="4">
        <v>103</v>
      </c>
      <c r="G1016" s="14" t="s">
        <v>1271</v>
      </c>
    </row>
    <row r="1017" spans="1:7" ht="15" customHeight="1">
      <c r="A1017" s="3" t="s">
        <v>1128</v>
      </c>
      <c r="B1017" s="10" t="s">
        <v>920</v>
      </c>
      <c r="C1017" s="3" t="s">
        <v>22</v>
      </c>
      <c r="D1017" s="3" t="s">
        <v>949</v>
      </c>
      <c r="E1017" s="3" t="s">
        <v>936</v>
      </c>
      <c r="F1017" s="4">
        <v>105</v>
      </c>
      <c r="G1017" s="14" t="s">
        <v>1271</v>
      </c>
    </row>
    <row r="1018" spans="1:7" ht="15" customHeight="1">
      <c r="A1018" s="3" t="s">
        <v>1128</v>
      </c>
      <c r="B1018" s="10" t="s">
        <v>900</v>
      </c>
      <c r="C1018" s="3" t="s">
        <v>12</v>
      </c>
      <c r="D1018" s="3" t="s">
        <v>949</v>
      </c>
      <c r="E1018" s="3" t="s">
        <v>936</v>
      </c>
      <c r="F1018" s="4">
        <v>102</v>
      </c>
      <c r="G1018" s="14" t="s">
        <v>1271</v>
      </c>
    </row>
    <row r="1019" spans="1:7" ht="15" customHeight="1">
      <c r="A1019" s="3" t="s">
        <v>1128</v>
      </c>
      <c r="B1019" s="10" t="s">
        <v>953</v>
      </c>
      <c r="C1019" s="3" t="s">
        <v>12</v>
      </c>
      <c r="D1019" s="3" t="s">
        <v>949</v>
      </c>
      <c r="E1019" s="3" t="s">
        <v>936</v>
      </c>
      <c r="F1019" s="4">
        <v>104</v>
      </c>
      <c r="G1019" s="14" t="s">
        <v>1271</v>
      </c>
    </row>
    <row r="1020" spans="1:7" ht="15" customHeight="1">
      <c r="A1020" s="3" t="s">
        <v>1128</v>
      </c>
      <c r="B1020" s="10" t="s">
        <v>888</v>
      </c>
      <c r="C1020" s="3" t="s">
        <v>6</v>
      </c>
      <c r="D1020" s="3" t="s">
        <v>949</v>
      </c>
      <c r="E1020" s="3" t="s">
        <v>936</v>
      </c>
      <c r="F1020" s="4">
        <v>101</v>
      </c>
      <c r="G1020" s="14" t="s">
        <v>1271</v>
      </c>
    </row>
    <row r="1021" spans="1:7" ht="15" customHeight="1">
      <c r="A1021" s="3" t="s">
        <v>1128</v>
      </c>
      <c r="B1021" s="10" t="s">
        <v>887</v>
      </c>
      <c r="C1021" s="3" t="s">
        <v>22</v>
      </c>
      <c r="D1021" s="3" t="s">
        <v>949</v>
      </c>
      <c r="E1021" s="3" t="s">
        <v>935</v>
      </c>
      <c r="F1021" s="4">
        <v>101</v>
      </c>
      <c r="G1021" s="14" t="s">
        <v>1271</v>
      </c>
    </row>
    <row r="1022" spans="1:7" ht="15" customHeight="1">
      <c r="A1022" s="3" t="s">
        <v>1128</v>
      </c>
      <c r="B1022" s="10" t="s">
        <v>911</v>
      </c>
      <c r="C1022" s="3" t="s">
        <v>22</v>
      </c>
      <c r="D1022" s="3" t="s">
        <v>949</v>
      </c>
      <c r="E1022" s="3" t="s">
        <v>935</v>
      </c>
      <c r="F1022" s="4">
        <v>104</v>
      </c>
      <c r="G1022" s="14" t="s">
        <v>1271</v>
      </c>
    </row>
    <row r="1023" spans="1:7" ht="15" customHeight="1">
      <c r="A1023" s="3" t="s">
        <v>1128</v>
      </c>
      <c r="B1023" s="10" t="s">
        <v>897</v>
      </c>
      <c r="C1023" s="3" t="s">
        <v>6</v>
      </c>
      <c r="D1023" s="3" t="s">
        <v>949</v>
      </c>
      <c r="E1023" s="3" t="s">
        <v>935</v>
      </c>
      <c r="F1023" s="4">
        <v>102</v>
      </c>
      <c r="G1023" s="14" t="s">
        <v>1271</v>
      </c>
    </row>
    <row r="1024" spans="1:7" ht="15" customHeight="1">
      <c r="A1024" s="3" t="s">
        <v>1128</v>
      </c>
      <c r="B1024" s="10" t="s">
        <v>923</v>
      </c>
      <c r="C1024" s="3" t="s">
        <v>22</v>
      </c>
      <c r="D1024" s="3" t="s">
        <v>949</v>
      </c>
      <c r="E1024" s="3" t="s">
        <v>309</v>
      </c>
      <c r="F1024" s="4">
        <v>105</v>
      </c>
      <c r="G1024" s="14" t="s">
        <v>1271</v>
      </c>
    </row>
    <row r="1025" spans="1:7" ht="15" customHeight="1">
      <c r="A1025" s="3" t="s">
        <v>1128</v>
      </c>
      <c r="B1025" s="10" t="s">
        <v>922</v>
      </c>
      <c r="C1025" s="3" t="s">
        <v>6</v>
      </c>
      <c r="D1025" s="3" t="s">
        <v>949</v>
      </c>
      <c r="E1025" s="3" t="s">
        <v>940</v>
      </c>
      <c r="F1025" s="4">
        <v>105</v>
      </c>
      <c r="G1025" s="14" t="s">
        <v>1271</v>
      </c>
    </row>
    <row r="1026" spans="1:7" ht="15" customHeight="1">
      <c r="A1026" s="3" t="s">
        <v>1128</v>
      </c>
      <c r="B1026" s="15" t="s">
        <v>1125</v>
      </c>
      <c r="C1026" s="3" t="s">
        <v>6</v>
      </c>
      <c r="D1026" s="3" t="s">
        <v>949</v>
      </c>
      <c r="E1026" s="3" t="s">
        <v>940</v>
      </c>
      <c r="F1026" s="4">
        <v>104</v>
      </c>
      <c r="G1026" s="14" t="s">
        <v>1271</v>
      </c>
    </row>
    <row r="1027" spans="1:7" ht="15" customHeight="1">
      <c r="A1027" s="3" t="s">
        <v>1128</v>
      </c>
      <c r="B1027" s="10" t="s">
        <v>928</v>
      </c>
      <c r="C1027" s="3" t="s">
        <v>12</v>
      </c>
      <c r="D1027" s="3" t="s">
        <v>949</v>
      </c>
      <c r="E1027" s="3" t="s">
        <v>940</v>
      </c>
      <c r="F1027" s="4">
        <v>106</v>
      </c>
      <c r="G1027" s="14" t="s">
        <v>1271</v>
      </c>
    </row>
    <row r="1028" spans="1:7" ht="15" customHeight="1">
      <c r="A1028" s="3" t="s">
        <v>1128</v>
      </c>
      <c r="B1028" s="10" t="s">
        <v>898</v>
      </c>
      <c r="C1028" s="3" t="s">
        <v>12</v>
      </c>
      <c r="D1028" s="3" t="s">
        <v>949</v>
      </c>
      <c r="E1028" s="3" t="s">
        <v>940</v>
      </c>
      <c r="F1028" s="4">
        <v>102</v>
      </c>
      <c r="G1028" s="14" t="s">
        <v>1271</v>
      </c>
    </row>
    <row r="1029" spans="1:7" ht="15" customHeight="1">
      <c r="A1029" s="3" t="s">
        <v>1128</v>
      </c>
      <c r="B1029" s="10" t="s">
        <v>926</v>
      </c>
      <c r="C1029" s="3" t="s">
        <v>12</v>
      </c>
      <c r="D1029" s="3" t="s">
        <v>949</v>
      </c>
      <c r="E1029" s="3" t="s">
        <v>934</v>
      </c>
      <c r="F1029" s="4">
        <v>106</v>
      </c>
      <c r="G1029" s="14" t="s">
        <v>1271</v>
      </c>
    </row>
    <row r="1030" spans="1:7" ht="15" customHeight="1">
      <c r="A1030" s="3" t="s">
        <v>1128</v>
      </c>
      <c r="B1030" s="10" t="s">
        <v>918</v>
      </c>
      <c r="C1030" s="3" t="s">
        <v>22</v>
      </c>
      <c r="D1030" s="3" t="s">
        <v>949</v>
      </c>
      <c r="E1030" s="3" t="s">
        <v>934</v>
      </c>
      <c r="F1030" s="4">
        <v>105</v>
      </c>
      <c r="G1030" s="14" t="s">
        <v>1271</v>
      </c>
    </row>
    <row r="1031" spans="1:7" ht="15" customHeight="1">
      <c r="A1031" s="3" t="s">
        <v>1128</v>
      </c>
      <c r="B1031" s="10" t="s">
        <v>910</v>
      </c>
      <c r="C1031" s="3" t="s">
        <v>22</v>
      </c>
      <c r="D1031" s="3" t="s">
        <v>949</v>
      </c>
      <c r="E1031" s="3" t="s">
        <v>934</v>
      </c>
      <c r="F1031" s="4">
        <v>104</v>
      </c>
      <c r="G1031" s="14" t="s">
        <v>1271</v>
      </c>
    </row>
    <row r="1032" spans="1:7" ht="15" customHeight="1">
      <c r="A1032" s="3" t="s">
        <v>1128</v>
      </c>
      <c r="B1032" s="10" t="s">
        <v>904</v>
      </c>
      <c r="C1032" s="3" t="s">
        <v>6</v>
      </c>
      <c r="D1032" s="3" t="s">
        <v>949</v>
      </c>
      <c r="E1032" s="3" t="s">
        <v>934</v>
      </c>
      <c r="F1032" s="4">
        <v>103</v>
      </c>
      <c r="G1032" s="14" t="s">
        <v>1271</v>
      </c>
    </row>
    <row r="1033" spans="1:7" ht="15" customHeight="1">
      <c r="A1033" s="3" t="s">
        <v>1128</v>
      </c>
      <c r="B1033" s="10" t="s">
        <v>895</v>
      </c>
      <c r="C1033" s="3" t="s">
        <v>6</v>
      </c>
      <c r="D1033" s="3" t="s">
        <v>949</v>
      </c>
      <c r="E1033" s="3" t="s">
        <v>934</v>
      </c>
      <c r="F1033" s="4">
        <v>102</v>
      </c>
      <c r="G1033" s="14" t="s">
        <v>1271</v>
      </c>
    </row>
    <row r="1034" spans="1:7" ht="15" customHeight="1">
      <c r="A1034" s="3" t="s">
        <v>1128</v>
      </c>
      <c r="B1034" s="10" t="s">
        <v>917</v>
      </c>
      <c r="C1034" s="3" t="s">
        <v>22</v>
      </c>
      <c r="D1034" s="3" t="s">
        <v>949</v>
      </c>
      <c r="E1034" s="3" t="s">
        <v>934</v>
      </c>
      <c r="F1034" s="4">
        <v>105</v>
      </c>
      <c r="G1034" s="14" t="s">
        <v>1271</v>
      </c>
    </row>
    <row r="1035" spans="1:7" ht="15" customHeight="1">
      <c r="A1035" s="3" t="s">
        <v>1128</v>
      </c>
      <c r="B1035" s="10" t="s">
        <v>896</v>
      </c>
      <c r="C1035" s="3" t="s">
        <v>6</v>
      </c>
      <c r="D1035" s="3" t="s">
        <v>949</v>
      </c>
      <c r="E1035" s="3" t="s">
        <v>934</v>
      </c>
      <c r="F1035" s="4">
        <v>102</v>
      </c>
      <c r="G1035" s="14" t="s">
        <v>1271</v>
      </c>
    </row>
    <row r="1036" spans="1:7" ht="15" customHeight="1">
      <c r="A1036" s="3" t="s">
        <v>1128</v>
      </c>
      <c r="B1036" s="10" t="s">
        <v>927</v>
      </c>
      <c r="C1036" s="3" t="s">
        <v>22</v>
      </c>
      <c r="D1036" s="3" t="s">
        <v>949</v>
      </c>
      <c r="E1036" s="3" t="s">
        <v>934</v>
      </c>
      <c r="F1036" s="4">
        <v>106</v>
      </c>
      <c r="G1036" s="14" t="s">
        <v>1271</v>
      </c>
    </row>
    <row r="1037" spans="1:7" ht="15" customHeight="1">
      <c r="A1037" s="3" t="s">
        <v>1128</v>
      </c>
      <c r="B1037" s="15" t="s">
        <v>1126</v>
      </c>
      <c r="C1037" s="3" t="s">
        <v>22</v>
      </c>
      <c r="D1037" s="3" t="s">
        <v>949</v>
      </c>
      <c r="E1037" s="3" t="s">
        <v>934</v>
      </c>
      <c r="F1037" s="4">
        <v>106</v>
      </c>
      <c r="G1037" s="14" t="s">
        <v>1271</v>
      </c>
    </row>
    <row r="1038" spans="1:7" ht="15" customHeight="1">
      <c r="A1038" s="3" t="s">
        <v>1128</v>
      </c>
      <c r="B1038" s="15" t="s">
        <v>1127</v>
      </c>
      <c r="C1038" s="3" t="s">
        <v>22</v>
      </c>
      <c r="D1038" s="3" t="s">
        <v>949</v>
      </c>
      <c r="E1038" s="3" t="s">
        <v>934</v>
      </c>
      <c r="F1038" s="4">
        <v>103</v>
      </c>
      <c r="G1038" s="14" t="s">
        <v>1271</v>
      </c>
    </row>
    <row r="1039" spans="1:7" ht="15" customHeight="1">
      <c r="A1039" s="3" t="s">
        <v>1128</v>
      </c>
      <c r="B1039" s="10" t="s">
        <v>886</v>
      </c>
      <c r="C1039" s="3" t="s">
        <v>12</v>
      </c>
      <c r="D1039" s="3" t="s">
        <v>949</v>
      </c>
      <c r="E1039" s="3" t="s">
        <v>934</v>
      </c>
      <c r="F1039" s="4">
        <v>101</v>
      </c>
      <c r="G1039" s="14" t="s">
        <v>1271</v>
      </c>
    </row>
    <row r="1040" spans="1:7" ht="15" customHeight="1">
      <c r="A1040" s="3" t="s">
        <v>1128</v>
      </c>
      <c r="B1040" s="10" t="s">
        <v>954</v>
      </c>
      <c r="C1040" s="3" t="s">
        <v>22</v>
      </c>
      <c r="D1040" s="3" t="s">
        <v>949</v>
      </c>
      <c r="E1040" s="3" t="s">
        <v>934</v>
      </c>
      <c r="F1040" s="4">
        <v>103</v>
      </c>
      <c r="G1040" s="14" t="s">
        <v>1271</v>
      </c>
    </row>
    <row r="1041" spans="1:7" ht="15" customHeight="1">
      <c r="A1041" s="3" t="s">
        <v>1128</v>
      </c>
      <c r="B1041" s="10" t="s">
        <v>899</v>
      </c>
      <c r="C1041" s="3" t="s">
        <v>6</v>
      </c>
      <c r="D1041" s="3" t="s">
        <v>949</v>
      </c>
      <c r="E1041" s="3" t="s">
        <v>790</v>
      </c>
      <c r="F1041" s="4">
        <v>102</v>
      </c>
      <c r="G1041" s="14" t="s">
        <v>1271</v>
      </c>
    </row>
    <row r="1042" spans="1:7" ht="15" customHeight="1">
      <c r="A1042" s="3" t="s">
        <v>1128</v>
      </c>
      <c r="B1042" s="10" t="s">
        <v>912</v>
      </c>
      <c r="C1042" s="3" t="s">
        <v>22</v>
      </c>
      <c r="D1042" s="3" t="s">
        <v>949</v>
      </c>
      <c r="E1042" s="3" t="s">
        <v>790</v>
      </c>
      <c r="F1042" s="4">
        <v>104</v>
      </c>
      <c r="G1042" s="14" t="s">
        <v>1271</v>
      </c>
    </row>
    <row r="1043" spans="1:7" ht="15" customHeight="1">
      <c r="A1043" s="3" t="s">
        <v>1128</v>
      </c>
      <c r="B1043" s="10" t="s">
        <v>890</v>
      </c>
      <c r="C1043" s="3" t="s">
        <v>6</v>
      </c>
      <c r="D1043" s="3" t="s">
        <v>949</v>
      </c>
      <c r="E1043" s="3" t="s">
        <v>790</v>
      </c>
      <c r="F1043" s="4" t="s">
        <v>1080</v>
      </c>
      <c r="G1043" s="14" t="s">
        <v>1271</v>
      </c>
    </row>
    <row r="1044" spans="1:7" ht="15" customHeight="1">
      <c r="A1044" s="3" t="s">
        <v>1128</v>
      </c>
      <c r="B1044" s="10" t="s">
        <v>921</v>
      </c>
      <c r="C1044" s="3" t="s">
        <v>74</v>
      </c>
      <c r="D1044" s="3" t="s">
        <v>949</v>
      </c>
      <c r="E1044" s="3" t="s">
        <v>790</v>
      </c>
      <c r="F1044" s="4">
        <v>105</v>
      </c>
      <c r="G1044" s="14" t="s">
        <v>1271</v>
      </c>
    </row>
    <row r="1045" spans="1:7" ht="15" customHeight="1">
      <c r="A1045" s="3" t="s">
        <v>1153</v>
      </c>
      <c r="B1045" s="15" t="s">
        <v>1137</v>
      </c>
      <c r="C1045" s="3" t="s">
        <v>972</v>
      </c>
      <c r="D1045" s="3" t="s">
        <v>1129</v>
      </c>
      <c r="E1045" s="3" t="s">
        <v>976</v>
      </c>
      <c r="F1045" s="16"/>
      <c r="G1045" s="14" t="s">
        <v>1271</v>
      </c>
    </row>
    <row r="1046" spans="1:7" ht="15" customHeight="1">
      <c r="A1046" s="3" t="s">
        <v>1153</v>
      </c>
      <c r="B1046" s="10" t="s">
        <v>982</v>
      </c>
      <c r="C1046" s="3" t="s">
        <v>973</v>
      </c>
      <c r="D1046" s="3" t="s">
        <v>1129</v>
      </c>
      <c r="E1046" s="3" t="s">
        <v>976</v>
      </c>
      <c r="F1046" s="16"/>
      <c r="G1046" s="14" t="s">
        <v>1271</v>
      </c>
    </row>
    <row r="1047" spans="1:7" ht="15" customHeight="1">
      <c r="A1047" s="3" t="s">
        <v>1153</v>
      </c>
      <c r="B1047" s="10" t="s">
        <v>1138</v>
      </c>
      <c r="C1047" s="3" t="s">
        <v>972</v>
      </c>
      <c r="D1047" s="3" t="s">
        <v>1129</v>
      </c>
      <c r="E1047" s="3" t="s">
        <v>725</v>
      </c>
      <c r="F1047" s="16"/>
      <c r="G1047" s="14" t="s">
        <v>1271</v>
      </c>
    </row>
    <row r="1048" spans="1:7" ht="15" customHeight="1">
      <c r="A1048" s="3" t="s">
        <v>1153</v>
      </c>
      <c r="B1048" s="10" t="s">
        <v>955</v>
      </c>
      <c r="C1048" s="3" t="s">
        <v>973</v>
      </c>
      <c r="D1048" s="3" t="s">
        <v>1129</v>
      </c>
      <c r="E1048" s="3" t="s">
        <v>725</v>
      </c>
      <c r="F1048" s="16"/>
      <c r="G1048" s="14" t="s">
        <v>1271</v>
      </c>
    </row>
    <row r="1049" spans="1:7" ht="15" customHeight="1">
      <c r="A1049" s="3" t="s">
        <v>1153</v>
      </c>
      <c r="B1049" s="10" t="s">
        <v>961</v>
      </c>
      <c r="C1049" s="3" t="s">
        <v>972</v>
      </c>
      <c r="D1049" s="3" t="s">
        <v>1130</v>
      </c>
      <c r="E1049" s="3" t="s">
        <v>280</v>
      </c>
      <c r="F1049" s="16"/>
      <c r="G1049" s="14" t="s">
        <v>1271</v>
      </c>
    </row>
    <row r="1050" spans="1:7" ht="15" customHeight="1">
      <c r="A1050" s="3" t="s">
        <v>1153</v>
      </c>
      <c r="B1050" s="12" t="s">
        <v>983</v>
      </c>
      <c r="C1050" s="3" t="s">
        <v>972</v>
      </c>
      <c r="D1050" s="3" t="s">
        <v>1131</v>
      </c>
      <c r="E1050" s="3" t="s">
        <v>975</v>
      </c>
      <c r="F1050" s="16"/>
      <c r="G1050" s="14" t="s">
        <v>1271</v>
      </c>
    </row>
    <row r="1051" spans="1:7" ht="15" customHeight="1">
      <c r="A1051" s="3" t="s">
        <v>1153</v>
      </c>
      <c r="B1051" s="12" t="s">
        <v>1156</v>
      </c>
      <c r="C1051" s="3" t="s">
        <v>974</v>
      </c>
      <c r="D1051" s="3" t="s">
        <v>1131</v>
      </c>
      <c r="E1051" s="3" t="s">
        <v>975</v>
      </c>
      <c r="F1051" s="16"/>
      <c r="G1051" s="14" t="s">
        <v>1271</v>
      </c>
    </row>
    <row r="1052" spans="1:7" ht="15" customHeight="1">
      <c r="A1052" s="3" t="s">
        <v>1153</v>
      </c>
      <c r="B1052" s="15" t="s">
        <v>1139</v>
      </c>
      <c r="C1052" s="3" t="s">
        <v>981</v>
      </c>
      <c r="D1052" s="3" t="s">
        <v>1131</v>
      </c>
      <c r="E1052" s="3" t="s">
        <v>979</v>
      </c>
      <c r="F1052" s="16"/>
      <c r="G1052" s="14" t="s">
        <v>1271</v>
      </c>
    </row>
    <row r="1053" spans="1:7" ht="15" customHeight="1">
      <c r="A1053" s="3" t="s">
        <v>1153</v>
      </c>
      <c r="B1053" s="10" t="s">
        <v>1140</v>
      </c>
      <c r="C1053" s="3" t="s">
        <v>973</v>
      </c>
      <c r="D1053" s="3" t="s">
        <v>1131</v>
      </c>
      <c r="E1053" s="3" t="s">
        <v>398</v>
      </c>
      <c r="F1053" s="16"/>
      <c r="G1053" s="14" t="s">
        <v>1271</v>
      </c>
    </row>
    <row r="1054" spans="1:7" ht="15" customHeight="1">
      <c r="A1054" s="3" t="s">
        <v>1153</v>
      </c>
      <c r="B1054" s="10" t="s">
        <v>1141</v>
      </c>
      <c r="C1054" s="3" t="s">
        <v>972</v>
      </c>
      <c r="D1054" s="3" t="s">
        <v>1132</v>
      </c>
      <c r="E1054" s="3" t="s">
        <v>965</v>
      </c>
      <c r="F1054" s="16"/>
      <c r="G1054" s="14" t="s">
        <v>1271</v>
      </c>
    </row>
    <row r="1055" spans="1:7" ht="15" customHeight="1">
      <c r="A1055" s="3" t="s">
        <v>1153</v>
      </c>
      <c r="B1055" s="10" t="s">
        <v>977</v>
      </c>
      <c r="C1055" s="3" t="s">
        <v>981</v>
      </c>
      <c r="D1055" s="3" t="s">
        <v>1132</v>
      </c>
      <c r="E1055" s="3" t="s">
        <v>978</v>
      </c>
      <c r="F1055" s="16"/>
      <c r="G1055" s="14" t="s">
        <v>1271</v>
      </c>
    </row>
    <row r="1056" spans="1:7" ht="15" customHeight="1">
      <c r="A1056" s="3" t="s">
        <v>1153</v>
      </c>
      <c r="B1056" s="10" t="s">
        <v>964</v>
      </c>
      <c r="C1056" s="3" t="s">
        <v>973</v>
      </c>
      <c r="D1056" s="3" t="s">
        <v>1132</v>
      </c>
      <c r="E1056" s="3" t="s">
        <v>971</v>
      </c>
      <c r="F1056" s="16"/>
      <c r="G1056" s="14" t="s">
        <v>1271</v>
      </c>
    </row>
    <row r="1057" spans="1:7" ht="15" customHeight="1">
      <c r="A1057" s="3" t="s">
        <v>1153</v>
      </c>
      <c r="B1057" s="15" t="s">
        <v>1142</v>
      </c>
      <c r="C1057" s="3" t="s">
        <v>973</v>
      </c>
      <c r="D1057" s="3" t="s">
        <v>1133</v>
      </c>
      <c r="E1057" s="3" t="s">
        <v>1079</v>
      </c>
      <c r="F1057" s="16"/>
      <c r="G1057" s="14" t="s">
        <v>1271</v>
      </c>
    </row>
    <row r="1058" spans="1:7" ht="15" customHeight="1">
      <c r="A1058" s="3" t="s">
        <v>1153</v>
      </c>
      <c r="B1058" s="10" t="s">
        <v>1143</v>
      </c>
      <c r="C1058" s="3" t="s">
        <v>973</v>
      </c>
      <c r="D1058" s="3" t="s">
        <v>1133</v>
      </c>
      <c r="E1058" s="3" t="s">
        <v>967</v>
      </c>
      <c r="F1058" s="16"/>
      <c r="G1058" s="14" t="s">
        <v>1271</v>
      </c>
    </row>
    <row r="1059" spans="1:7" ht="15" customHeight="1">
      <c r="A1059" s="3" t="s">
        <v>1153</v>
      </c>
      <c r="B1059" s="10" t="s">
        <v>1144</v>
      </c>
      <c r="C1059" s="3" t="s">
        <v>973</v>
      </c>
      <c r="D1059" s="3" t="s">
        <v>1133</v>
      </c>
      <c r="E1059" s="3" t="s">
        <v>969</v>
      </c>
      <c r="F1059" s="16"/>
      <c r="G1059" s="14" t="s">
        <v>1271</v>
      </c>
    </row>
    <row r="1060" spans="1:7" ht="15" customHeight="1">
      <c r="A1060" s="3" t="s">
        <v>1153</v>
      </c>
      <c r="B1060" s="10" t="s">
        <v>956</v>
      </c>
      <c r="C1060" s="3" t="s">
        <v>973</v>
      </c>
      <c r="D1060" s="3" t="s">
        <v>1133</v>
      </c>
      <c r="E1060" s="3" t="s">
        <v>48</v>
      </c>
      <c r="F1060" s="16"/>
      <c r="G1060" s="14" t="s">
        <v>1271</v>
      </c>
    </row>
    <row r="1061" spans="1:7" ht="15" customHeight="1">
      <c r="A1061" s="3" t="s">
        <v>1153</v>
      </c>
      <c r="B1061" s="10" t="s">
        <v>959</v>
      </c>
      <c r="C1061" s="3" t="s">
        <v>974</v>
      </c>
      <c r="D1061" s="3" t="s">
        <v>1134</v>
      </c>
      <c r="E1061" s="3" t="s">
        <v>970</v>
      </c>
      <c r="F1061" s="16"/>
      <c r="G1061" s="14" t="s">
        <v>1271</v>
      </c>
    </row>
    <row r="1062" spans="1:7" ht="15" customHeight="1">
      <c r="A1062" s="3" t="s">
        <v>1153</v>
      </c>
      <c r="B1062" s="15" t="s">
        <v>1145</v>
      </c>
      <c r="C1062" s="3" t="s">
        <v>973</v>
      </c>
      <c r="D1062" s="3" t="s">
        <v>1134</v>
      </c>
      <c r="E1062" s="3" t="s">
        <v>970</v>
      </c>
      <c r="F1062" s="16"/>
      <c r="G1062" s="14" t="s">
        <v>1271</v>
      </c>
    </row>
    <row r="1063" spans="1:7" ht="15" customHeight="1">
      <c r="A1063" s="3" t="s">
        <v>1153</v>
      </c>
      <c r="B1063" s="10" t="s">
        <v>1146</v>
      </c>
      <c r="C1063" s="3" t="s">
        <v>973</v>
      </c>
      <c r="D1063" s="3" t="s">
        <v>1134</v>
      </c>
      <c r="E1063" s="3" t="s">
        <v>270</v>
      </c>
      <c r="F1063" s="16"/>
      <c r="G1063" s="14" t="s">
        <v>1271</v>
      </c>
    </row>
    <row r="1064" spans="1:7" ht="15" customHeight="1">
      <c r="A1064" s="3" t="s">
        <v>1153</v>
      </c>
      <c r="B1064" s="10" t="s">
        <v>1147</v>
      </c>
      <c r="C1064" s="3" t="s">
        <v>973</v>
      </c>
      <c r="D1064" s="3" t="s">
        <v>1134</v>
      </c>
      <c r="E1064" s="3" t="s">
        <v>270</v>
      </c>
      <c r="F1064" s="16"/>
      <c r="G1064" s="14" t="s">
        <v>1271</v>
      </c>
    </row>
    <row r="1065" spans="1:7" ht="15" customHeight="1">
      <c r="A1065" s="3" t="s">
        <v>1153</v>
      </c>
      <c r="B1065" s="10" t="s">
        <v>980</v>
      </c>
      <c r="C1065" s="3" t="s">
        <v>973</v>
      </c>
      <c r="D1065" s="3" t="s">
        <v>1134</v>
      </c>
      <c r="E1065" s="3" t="s">
        <v>328</v>
      </c>
      <c r="F1065" s="16"/>
      <c r="G1065" s="14" t="s">
        <v>1271</v>
      </c>
    </row>
    <row r="1066" spans="1:7" ht="15" customHeight="1">
      <c r="A1066" s="3" t="s">
        <v>1153</v>
      </c>
      <c r="B1066" s="10" t="s">
        <v>963</v>
      </c>
      <c r="C1066" s="3" t="s">
        <v>973</v>
      </c>
      <c r="D1066" s="3" t="s">
        <v>1134</v>
      </c>
      <c r="E1066" s="3" t="s">
        <v>328</v>
      </c>
      <c r="F1066" s="16"/>
      <c r="G1066" s="14" t="s">
        <v>1271</v>
      </c>
    </row>
    <row r="1067" spans="1:7" ht="15" customHeight="1">
      <c r="A1067" s="3" t="s">
        <v>1153</v>
      </c>
      <c r="B1067" s="15" t="s">
        <v>1148</v>
      </c>
      <c r="C1067" s="3" t="s">
        <v>972</v>
      </c>
      <c r="D1067" s="3" t="s">
        <v>1135</v>
      </c>
      <c r="E1067" s="3" t="s">
        <v>960</v>
      </c>
      <c r="F1067" s="16"/>
      <c r="G1067" s="14" t="s">
        <v>1271</v>
      </c>
    </row>
    <row r="1068" spans="1:7" ht="15" customHeight="1">
      <c r="A1068" s="3" t="s">
        <v>1153</v>
      </c>
      <c r="B1068" s="10" t="s">
        <v>1149</v>
      </c>
      <c r="C1068" s="3" t="s">
        <v>973</v>
      </c>
      <c r="D1068" s="3" t="s">
        <v>1135</v>
      </c>
      <c r="E1068" s="3" t="s">
        <v>960</v>
      </c>
      <c r="F1068" s="16"/>
      <c r="G1068" s="14" t="s">
        <v>1271</v>
      </c>
    </row>
    <row r="1069" spans="1:7" ht="15" customHeight="1">
      <c r="A1069" s="3" t="s">
        <v>1153</v>
      </c>
      <c r="B1069" s="10" t="s">
        <v>1150</v>
      </c>
      <c r="C1069" s="3" t="s">
        <v>973</v>
      </c>
      <c r="D1069" s="3" t="s">
        <v>1135</v>
      </c>
      <c r="E1069" s="3" t="s">
        <v>966</v>
      </c>
      <c r="F1069" s="16"/>
      <c r="G1069" s="14" t="s">
        <v>1271</v>
      </c>
    </row>
    <row r="1070" spans="1:7" ht="15" customHeight="1">
      <c r="A1070" s="3" t="s">
        <v>1153</v>
      </c>
      <c r="B1070" s="10" t="s">
        <v>962</v>
      </c>
      <c r="C1070" s="3" t="s">
        <v>973</v>
      </c>
      <c r="D1070" s="3" t="s">
        <v>1135</v>
      </c>
      <c r="E1070" s="3" t="s">
        <v>968</v>
      </c>
      <c r="F1070" s="16"/>
      <c r="G1070" s="14" t="s">
        <v>1271</v>
      </c>
    </row>
    <row r="1071" spans="1:7" ht="15" customHeight="1">
      <c r="A1071" s="3" t="s">
        <v>1153</v>
      </c>
      <c r="B1071" s="10" t="s">
        <v>957</v>
      </c>
      <c r="C1071" s="3" t="s">
        <v>973</v>
      </c>
      <c r="D1071" s="3" t="s">
        <v>1135</v>
      </c>
      <c r="E1071" s="3" t="s">
        <v>958</v>
      </c>
      <c r="F1071" s="16"/>
      <c r="G1071" s="14" t="s">
        <v>1271</v>
      </c>
    </row>
    <row r="1072" spans="1:7" ht="15" customHeight="1">
      <c r="A1072" s="3" t="s">
        <v>1153</v>
      </c>
      <c r="B1072" s="15" t="s">
        <v>1151</v>
      </c>
      <c r="C1072" s="3" t="s">
        <v>973</v>
      </c>
      <c r="D1072" s="3" t="s">
        <v>1135</v>
      </c>
      <c r="E1072" s="3" t="s">
        <v>79</v>
      </c>
      <c r="F1072" s="16"/>
      <c r="G1072" s="14" t="s">
        <v>1271</v>
      </c>
    </row>
    <row r="1073" spans="1:7" ht="15" customHeight="1">
      <c r="A1073" s="3" t="s">
        <v>1153</v>
      </c>
      <c r="B1073" s="10" t="s">
        <v>1152</v>
      </c>
      <c r="C1073" s="3" t="s">
        <v>973</v>
      </c>
      <c r="D1073" s="3" t="s">
        <v>1135</v>
      </c>
      <c r="E1073" s="3" t="s">
        <v>664</v>
      </c>
      <c r="F1073" s="16"/>
      <c r="G1073" s="14" t="s">
        <v>1271</v>
      </c>
    </row>
    <row r="1074" spans="1:7" ht="15" customHeight="1">
      <c r="A1074" s="3" t="s">
        <v>1153</v>
      </c>
      <c r="B1074" s="12" t="s">
        <v>1154</v>
      </c>
      <c r="C1074" s="3" t="s">
        <v>972</v>
      </c>
      <c r="D1074" s="3" t="s">
        <v>1136</v>
      </c>
      <c r="E1074" s="3" t="s">
        <v>190</v>
      </c>
      <c r="F1074" s="16"/>
      <c r="G1074" s="14" t="s">
        <v>1271</v>
      </c>
    </row>
    <row r="1075" spans="1:7" ht="15" customHeight="1">
      <c r="A1075" s="3" t="s">
        <v>1153</v>
      </c>
      <c r="B1075" s="12" t="s">
        <v>1155</v>
      </c>
      <c r="C1075" s="3" t="s">
        <v>973</v>
      </c>
      <c r="D1075" s="3" t="s">
        <v>1136</v>
      </c>
      <c r="E1075" s="3" t="s">
        <v>190</v>
      </c>
      <c r="F1075" s="16"/>
      <c r="G1075" s="14" t="s">
        <v>1271</v>
      </c>
    </row>
    <row r="1076" spans="1:7" ht="15" customHeight="1">
      <c r="A1076" s="3" t="s">
        <v>1237</v>
      </c>
      <c r="B1076" s="10" t="str">
        <f>HYPERLINK("http://nthucad.cs.nthu.edu.tw/~wcyao/","王俊堯")</f>
        <v>王俊堯</v>
      </c>
      <c r="C1076" s="3" t="s">
        <v>1159</v>
      </c>
      <c r="D1076" s="3" t="s">
        <v>1160</v>
      </c>
      <c r="E1076" s="3" t="s">
        <v>16</v>
      </c>
      <c r="F1076" s="4" t="s">
        <v>1059</v>
      </c>
      <c r="G1076" s="14" t="s">
        <v>1271</v>
      </c>
    </row>
    <row r="1077" spans="1:7" ht="15" customHeight="1">
      <c r="A1077" s="3" t="s">
        <v>1237</v>
      </c>
      <c r="B1077" s="10" t="s">
        <v>180</v>
      </c>
      <c r="C1077" s="3" t="s">
        <v>1161</v>
      </c>
      <c r="D1077" s="3" t="s">
        <v>1162</v>
      </c>
      <c r="E1077" s="3" t="s">
        <v>42</v>
      </c>
      <c r="F1077" s="4">
        <v>103</v>
      </c>
      <c r="G1077" s="14" t="s">
        <v>1271</v>
      </c>
    </row>
    <row r="1078" spans="1:7" ht="15" customHeight="1">
      <c r="A1078" s="3" t="s">
        <v>1237</v>
      </c>
      <c r="B1078" s="10" t="s">
        <v>205</v>
      </c>
      <c r="C1078" s="3" t="s">
        <v>1163</v>
      </c>
      <c r="D1078" s="3" t="s">
        <v>1164</v>
      </c>
      <c r="E1078" s="3" t="s">
        <v>206</v>
      </c>
      <c r="F1078" s="4">
        <v>101</v>
      </c>
      <c r="G1078" s="14" t="s">
        <v>1271</v>
      </c>
    </row>
    <row r="1079" spans="1:7" ht="15" customHeight="1">
      <c r="A1079" s="3" t="s">
        <v>1237</v>
      </c>
      <c r="B1079" s="15" t="s">
        <v>1193</v>
      </c>
      <c r="C1079" s="3" t="s">
        <v>1165</v>
      </c>
      <c r="D1079" s="3" t="s">
        <v>1164</v>
      </c>
      <c r="E1079" s="3" t="s">
        <v>40</v>
      </c>
      <c r="F1079" s="4">
        <v>104</v>
      </c>
      <c r="G1079" s="14" t="s">
        <v>1271</v>
      </c>
    </row>
    <row r="1080" spans="1:7" ht="15" customHeight="1">
      <c r="A1080" s="3" t="s">
        <v>1237</v>
      </c>
      <c r="B1080" s="10" t="s">
        <v>1194</v>
      </c>
      <c r="C1080" s="3" t="s">
        <v>1166</v>
      </c>
      <c r="D1080" s="3" t="s">
        <v>1164</v>
      </c>
      <c r="E1080" s="3" t="s">
        <v>40</v>
      </c>
      <c r="F1080" s="4">
        <v>98</v>
      </c>
      <c r="G1080" s="14" t="s">
        <v>1271</v>
      </c>
    </row>
    <row r="1081" spans="1:7" ht="15" customHeight="1">
      <c r="A1081" s="3" t="s">
        <v>1237</v>
      </c>
      <c r="B1081" s="10" t="str">
        <f>HYPERLINK("http://www.fl.nthu.edu.tw/files/14-1260-96015,r5482-1.php?Lang=zh-tw","簡嘉菁")</f>
        <v>簡嘉菁</v>
      </c>
      <c r="C1081" s="3" t="s">
        <v>1165</v>
      </c>
      <c r="D1081" s="3" t="s">
        <v>1164</v>
      </c>
      <c r="E1081" s="3" t="s">
        <v>40</v>
      </c>
      <c r="F1081" s="4">
        <v>105</v>
      </c>
      <c r="G1081" s="14" t="s">
        <v>1271</v>
      </c>
    </row>
    <row r="1082" spans="1:7" ht="15" customHeight="1">
      <c r="A1082" s="3" t="s">
        <v>1237</v>
      </c>
      <c r="B1082" s="10" t="s">
        <v>154</v>
      </c>
      <c r="C1082" s="3" t="s">
        <v>1165</v>
      </c>
      <c r="D1082" s="3" t="s">
        <v>1164</v>
      </c>
      <c r="E1082" s="3" t="s">
        <v>157</v>
      </c>
      <c r="F1082" s="4">
        <v>104</v>
      </c>
      <c r="G1082" s="14" t="s">
        <v>1271</v>
      </c>
    </row>
    <row r="1083" spans="1:7" ht="15" customHeight="1">
      <c r="A1083" s="3" t="s">
        <v>1237</v>
      </c>
      <c r="B1083" s="10" t="s">
        <v>1195</v>
      </c>
      <c r="C1083" s="3" t="s">
        <v>1166</v>
      </c>
      <c r="D1083" s="3" t="s">
        <v>1164</v>
      </c>
      <c r="E1083" s="3" t="s">
        <v>157</v>
      </c>
      <c r="F1083" s="4">
        <v>99</v>
      </c>
      <c r="G1083" s="14" t="s">
        <v>1271</v>
      </c>
    </row>
    <row r="1084" spans="1:7" ht="15" customHeight="1">
      <c r="A1084" s="3" t="s">
        <v>1237</v>
      </c>
      <c r="B1084" s="10" t="str">
        <f>HYPERLINK("http://cimlab.ie.nthu.edu.tw/","林則孟")</f>
        <v>林則孟</v>
      </c>
      <c r="C1084" s="3" t="s">
        <v>1167</v>
      </c>
      <c r="D1084" s="3" t="s">
        <v>1168</v>
      </c>
      <c r="E1084" s="3" t="s">
        <v>105</v>
      </c>
      <c r="F1084" s="4" t="s">
        <v>1058</v>
      </c>
      <c r="G1084" s="14" t="s">
        <v>1271</v>
      </c>
    </row>
    <row r="1085" spans="1:7" ht="15" customHeight="1">
      <c r="A1085" s="3" t="s">
        <v>1237</v>
      </c>
      <c r="B1085" s="10" t="s">
        <v>213</v>
      </c>
      <c r="C1085" s="3" t="s">
        <v>1169</v>
      </c>
      <c r="D1085" s="3" t="s">
        <v>1168</v>
      </c>
      <c r="E1085" s="3" t="s">
        <v>105</v>
      </c>
      <c r="F1085" s="4">
        <v>100</v>
      </c>
      <c r="G1085" s="14" t="s">
        <v>1271</v>
      </c>
    </row>
    <row r="1086" spans="1:7" ht="15" customHeight="1">
      <c r="A1086" s="3" t="s">
        <v>1237</v>
      </c>
      <c r="B1086" s="15" t="str">
        <f>HYPERLINK("http://www.ie.nthu.edu.tw/files/13-1267-52624-1.php?Lang=zh-tw","吳建瑋")</f>
        <v>吳建瑋</v>
      </c>
      <c r="C1086" s="3" t="s">
        <v>1169</v>
      </c>
      <c r="D1086" s="3" t="s">
        <v>1168</v>
      </c>
      <c r="E1086" s="3" t="s">
        <v>105</v>
      </c>
      <c r="F1086" s="4">
        <v>105</v>
      </c>
      <c r="G1086" s="14" t="s">
        <v>1271</v>
      </c>
    </row>
    <row r="1087" spans="1:7" ht="15" customHeight="1">
      <c r="A1087" s="3" t="s">
        <v>1237</v>
      </c>
      <c r="B1087" s="10" t="str">
        <f>HYPERLINK("http://www.ie.nthu.edu.tw/files/13-1267-37791-1.php?Lang=zh-tw","廖崇碩")</f>
        <v>廖崇碩</v>
      </c>
      <c r="C1087" s="3" t="s">
        <v>1166</v>
      </c>
      <c r="D1087" s="3" t="s">
        <v>1168</v>
      </c>
      <c r="E1087" s="3" t="s">
        <v>105</v>
      </c>
      <c r="F1087" s="4">
        <v>105</v>
      </c>
      <c r="G1087" s="14" t="s">
        <v>1271</v>
      </c>
    </row>
    <row r="1088" spans="1:7" ht="15" customHeight="1">
      <c r="A1088" s="3" t="s">
        <v>1237</v>
      </c>
      <c r="B1088" s="10" t="s">
        <v>1196</v>
      </c>
      <c r="C1088" s="3" t="s">
        <v>1166</v>
      </c>
      <c r="D1088" s="3" t="s">
        <v>1168</v>
      </c>
      <c r="E1088" s="3" t="s">
        <v>175</v>
      </c>
      <c r="F1088" s="4">
        <v>103</v>
      </c>
      <c r="G1088" s="14" t="s">
        <v>1271</v>
      </c>
    </row>
    <row r="1089" spans="1:7" ht="15" customHeight="1">
      <c r="A1089" s="3" t="s">
        <v>1237</v>
      </c>
      <c r="B1089" s="10" t="str">
        <f>HYPERLINK("http://www.che.nthu.edu.tw/people/bio.php?PID=28","陳信龍")</f>
        <v>陳信龍</v>
      </c>
      <c r="C1089" s="3" t="s">
        <v>1169</v>
      </c>
      <c r="D1089" s="3" t="s">
        <v>1168</v>
      </c>
      <c r="E1089" s="3" t="s">
        <v>133</v>
      </c>
      <c r="F1089" s="4" t="s">
        <v>1057</v>
      </c>
      <c r="G1089" s="14" t="s">
        <v>1271</v>
      </c>
    </row>
    <row r="1090" spans="1:7" ht="15" customHeight="1">
      <c r="A1090" s="3" t="s">
        <v>1237</v>
      </c>
      <c r="B1090" s="10" t="s">
        <v>1197</v>
      </c>
      <c r="C1090" s="3" t="s">
        <v>1169</v>
      </c>
      <c r="D1090" s="3" t="s">
        <v>1168</v>
      </c>
      <c r="E1090" s="3" t="s">
        <v>133</v>
      </c>
      <c r="F1090" s="4">
        <v>101</v>
      </c>
      <c r="G1090" s="14" t="s">
        <v>1271</v>
      </c>
    </row>
    <row r="1091" spans="1:7" ht="15" customHeight="1">
      <c r="A1091" s="3" t="s">
        <v>1237</v>
      </c>
      <c r="B1091" s="10" t="str">
        <f>HYPERLINK("http://www.mse.nthu.edu.tw/people/bio.php?PID=56","賴志煌")</f>
        <v>賴志煌</v>
      </c>
      <c r="C1091" s="3" t="s">
        <v>1169</v>
      </c>
      <c r="D1091" s="3" t="s">
        <v>1168</v>
      </c>
      <c r="E1091" s="3" t="s">
        <v>65</v>
      </c>
      <c r="F1091" s="4" t="s">
        <v>1056</v>
      </c>
      <c r="G1091" s="14" t="s">
        <v>1271</v>
      </c>
    </row>
    <row r="1092" spans="1:7" ht="15" customHeight="1">
      <c r="A1092" s="3" t="s">
        <v>1237</v>
      </c>
      <c r="B1092" s="10" t="str">
        <f>HYPERLINK("http://www.mse.nthu.edu.tw/people/bio.php?PID=38","黃倉秀")</f>
        <v>黃倉秀</v>
      </c>
      <c r="C1092" s="3" t="s">
        <v>1167</v>
      </c>
      <c r="D1092" s="3" t="s">
        <v>1168</v>
      </c>
      <c r="E1092" s="3" t="s">
        <v>65</v>
      </c>
      <c r="F1092" s="4" t="s">
        <v>1055</v>
      </c>
      <c r="G1092" s="14" t="s">
        <v>1271</v>
      </c>
    </row>
    <row r="1093" spans="1:7" ht="15" customHeight="1">
      <c r="A1093" s="3" t="s">
        <v>1237</v>
      </c>
      <c r="B1093" s="15" t="s">
        <v>1198</v>
      </c>
      <c r="C1093" s="3" t="s">
        <v>1169</v>
      </c>
      <c r="D1093" s="3" t="s">
        <v>1168</v>
      </c>
      <c r="E1093" s="3" t="s">
        <v>65</v>
      </c>
      <c r="F1093" s="4">
        <v>104</v>
      </c>
      <c r="G1093" s="14" t="s">
        <v>1271</v>
      </c>
    </row>
    <row r="1094" spans="1:7" ht="15" customHeight="1">
      <c r="A1094" s="3" t="s">
        <v>1237</v>
      </c>
      <c r="B1094" s="10" t="s">
        <v>1199</v>
      </c>
      <c r="C1094" s="3" t="s">
        <v>1169</v>
      </c>
      <c r="D1094" s="3" t="s">
        <v>1168</v>
      </c>
      <c r="E1094" s="3" t="s">
        <v>65</v>
      </c>
      <c r="F1094" s="4" t="s">
        <v>1184</v>
      </c>
      <c r="G1094" s="14" t="s">
        <v>1271</v>
      </c>
    </row>
    <row r="1095" spans="1:7" ht="15" customHeight="1">
      <c r="A1095" s="3" t="s">
        <v>1237</v>
      </c>
      <c r="B1095" s="10" t="s">
        <v>1200</v>
      </c>
      <c r="C1095" s="3" t="s">
        <v>1169</v>
      </c>
      <c r="D1095" s="3" t="s">
        <v>1168</v>
      </c>
      <c r="E1095" s="3" t="s">
        <v>65</v>
      </c>
      <c r="F1095" s="4">
        <v>101</v>
      </c>
      <c r="G1095" s="14" t="s">
        <v>1271</v>
      </c>
    </row>
    <row r="1096" spans="1:7" ht="15" customHeight="1">
      <c r="A1096" s="3" t="s">
        <v>1237</v>
      </c>
      <c r="B1096" s="10" t="s">
        <v>214</v>
      </c>
      <c r="C1096" s="3" t="s">
        <v>1169</v>
      </c>
      <c r="D1096" s="3" t="s">
        <v>1168</v>
      </c>
      <c r="E1096" s="3" t="s">
        <v>65</v>
      </c>
      <c r="F1096" s="4" t="s">
        <v>1054</v>
      </c>
      <c r="G1096" s="14" t="s">
        <v>1271</v>
      </c>
    </row>
    <row r="1097" spans="1:7" ht="15" customHeight="1">
      <c r="A1097" s="3" t="s">
        <v>1237</v>
      </c>
      <c r="B1097" s="10" t="s">
        <v>1201</v>
      </c>
      <c r="C1097" s="3" t="s">
        <v>1169</v>
      </c>
      <c r="D1097" s="3" t="s">
        <v>1168</v>
      </c>
      <c r="E1097" s="3" t="s">
        <v>65</v>
      </c>
      <c r="F1097" s="4">
        <v>97</v>
      </c>
      <c r="G1097" s="14" t="s">
        <v>1271</v>
      </c>
    </row>
    <row r="1098" spans="1:7" ht="15" customHeight="1">
      <c r="A1098" s="3" t="s">
        <v>1237</v>
      </c>
      <c r="B1098" s="10" t="str">
        <f>HYPERLINK("http://www.pme.nthu.edu.tw/files/14-1265-74008,r4027-1.php?Lang=zh-tw","葉廷仁")</f>
        <v>葉廷仁</v>
      </c>
      <c r="C1098" s="3" t="s">
        <v>1167</v>
      </c>
      <c r="D1098" s="3" t="s">
        <v>1168</v>
      </c>
      <c r="E1098" s="3" t="s">
        <v>51</v>
      </c>
      <c r="F1098" s="4" t="s">
        <v>1185</v>
      </c>
      <c r="G1098" s="14" t="s">
        <v>1271</v>
      </c>
    </row>
    <row r="1099" spans="1:7" ht="15" customHeight="1">
      <c r="A1099" s="3" t="s">
        <v>1237</v>
      </c>
      <c r="B1099" s="10" t="s">
        <v>143</v>
      </c>
      <c r="C1099" s="3" t="s">
        <v>1169</v>
      </c>
      <c r="D1099" s="3" t="s">
        <v>1168</v>
      </c>
      <c r="E1099" s="3" t="s">
        <v>51</v>
      </c>
      <c r="F1099" s="4" t="s">
        <v>1053</v>
      </c>
      <c r="G1099" s="14" t="s">
        <v>1271</v>
      </c>
    </row>
    <row r="1100" spans="1:7" ht="15" customHeight="1">
      <c r="A1100" s="3" t="s">
        <v>1237</v>
      </c>
      <c r="B1100" s="15" t="s">
        <v>1202</v>
      </c>
      <c r="C1100" s="3" t="s">
        <v>1167</v>
      </c>
      <c r="D1100" s="3" t="s">
        <v>1168</v>
      </c>
      <c r="E1100" s="3" t="s">
        <v>51</v>
      </c>
      <c r="F1100" s="4" t="s">
        <v>1052</v>
      </c>
      <c r="G1100" s="14" t="s">
        <v>1271</v>
      </c>
    </row>
    <row r="1101" spans="1:7" ht="15" customHeight="1">
      <c r="A1101" s="3" t="s">
        <v>1237</v>
      </c>
      <c r="B1101" s="10" t="s">
        <v>1203</v>
      </c>
      <c r="C1101" s="3" t="s">
        <v>1169</v>
      </c>
      <c r="D1101" s="3" t="s">
        <v>1168</v>
      </c>
      <c r="E1101" s="3" t="s">
        <v>51</v>
      </c>
      <c r="F1101" s="4">
        <v>97</v>
      </c>
      <c r="G1101" s="14" t="s">
        <v>1271</v>
      </c>
    </row>
    <row r="1102" spans="1:7" ht="15" customHeight="1">
      <c r="A1102" s="3" t="s">
        <v>1237</v>
      </c>
      <c r="B1102" s="10" t="str">
        <f>HYPERLINK("http://www.pme.nthu.edu.tw/files/14-1265-73992,r4027-1.php?Lang=zh-tw","吳隆庸")</f>
        <v>吳隆庸</v>
      </c>
      <c r="C1102" s="3" t="s">
        <v>1169</v>
      </c>
      <c r="D1102" s="3" t="s">
        <v>1168</v>
      </c>
      <c r="E1102" s="3" t="s">
        <v>51</v>
      </c>
      <c r="F1102" s="4">
        <v>105</v>
      </c>
      <c r="G1102" s="14" t="s">
        <v>1271</v>
      </c>
    </row>
    <row r="1103" spans="1:7" ht="15" customHeight="1">
      <c r="A1103" s="3" t="s">
        <v>1237</v>
      </c>
      <c r="B1103" s="10" t="s">
        <v>131</v>
      </c>
      <c r="C1103" s="3" t="s">
        <v>1166</v>
      </c>
      <c r="D1103" s="3" t="s">
        <v>1170</v>
      </c>
      <c r="E1103" s="3" t="s">
        <v>132</v>
      </c>
      <c r="F1103" s="4">
        <v>104</v>
      </c>
      <c r="G1103" s="14" t="s">
        <v>1271</v>
      </c>
    </row>
    <row r="1104" spans="1:7" ht="15" customHeight="1">
      <c r="A1104" s="3" t="s">
        <v>1237</v>
      </c>
      <c r="B1104" s="10" t="s">
        <v>1204</v>
      </c>
      <c r="C1104" s="3" t="s">
        <v>1166</v>
      </c>
      <c r="D1104" s="3" t="s">
        <v>1170</v>
      </c>
      <c r="E1104" s="3" t="s">
        <v>132</v>
      </c>
      <c r="F1104" s="4">
        <v>102</v>
      </c>
      <c r="G1104" s="14" t="s">
        <v>1271</v>
      </c>
    </row>
    <row r="1105" spans="1:7" ht="15" customHeight="1">
      <c r="A1105" s="3" t="s">
        <v>1237</v>
      </c>
      <c r="B1105" s="10" t="s">
        <v>204</v>
      </c>
      <c r="C1105" s="3" t="s">
        <v>1169</v>
      </c>
      <c r="D1105" s="3" t="s">
        <v>1170</v>
      </c>
      <c r="E1105" s="3" t="s">
        <v>132</v>
      </c>
      <c r="F1105" s="4" t="s">
        <v>1051</v>
      </c>
      <c r="G1105" s="14" t="s">
        <v>1271</v>
      </c>
    </row>
    <row r="1106" spans="1:7" ht="15" customHeight="1">
      <c r="A1106" s="3" t="s">
        <v>1237</v>
      </c>
      <c r="B1106" s="10" t="str">
        <f>HYPERLINK("http://life.nthu.edu.tw/~lshsu/","徐瑞洲")</f>
        <v>徐瑞洲</v>
      </c>
      <c r="C1106" s="3" t="s">
        <v>1169</v>
      </c>
      <c r="D1106" s="3" t="s">
        <v>1170</v>
      </c>
      <c r="E1106" s="3" t="s">
        <v>120</v>
      </c>
      <c r="F1106" s="4" t="s">
        <v>1186</v>
      </c>
      <c r="G1106" s="14" t="s">
        <v>1271</v>
      </c>
    </row>
    <row r="1107" spans="1:7" ht="15" customHeight="1">
      <c r="A1107" s="3" t="s">
        <v>1237</v>
      </c>
      <c r="B1107" s="15" t="s">
        <v>1205</v>
      </c>
      <c r="C1107" s="3" t="s">
        <v>1169</v>
      </c>
      <c r="D1107" s="3" t="s">
        <v>1170</v>
      </c>
      <c r="E1107" s="3" t="s">
        <v>120</v>
      </c>
      <c r="F1107" s="4">
        <v>99</v>
      </c>
      <c r="G1107" s="14" t="s">
        <v>1271</v>
      </c>
    </row>
    <row r="1108" spans="1:7" ht="15" customHeight="1">
      <c r="A1108" s="3" t="s">
        <v>1237</v>
      </c>
      <c r="B1108" s="10" t="str">
        <f>HYPERLINK("http://mm.life.nthu.edu.tw/people/bio.php?PID=188","林玉俊")</f>
        <v>林玉俊</v>
      </c>
      <c r="C1108" s="3" t="s">
        <v>1165</v>
      </c>
      <c r="D1108" s="3" t="s">
        <v>1170</v>
      </c>
      <c r="E1108" s="3" t="s">
        <v>120</v>
      </c>
      <c r="F1108" s="4">
        <v>105</v>
      </c>
      <c r="G1108" s="14" t="s">
        <v>1271</v>
      </c>
    </row>
    <row r="1109" spans="1:7" ht="15" customHeight="1">
      <c r="A1109" s="3" t="s">
        <v>1237</v>
      </c>
      <c r="B1109" s="10" t="s">
        <v>1206</v>
      </c>
      <c r="C1109" s="3" t="s">
        <v>1169</v>
      </c>
      <c r="D1109" s="3" t="s">
        <v>1170</v>
      </c>
      <c r="E1109" s="3" t="s">
        <v>178</v>
      </c>
      <c r="F1109" s="4" t="s">
        <v>1050</v>
      </c>
      <c r="G1109" s="14" t="s">
        <v>1271</v>
      </c>
    </row>
    <row r="1110" spans="1:7" ht="15" customHeight="1">
      <c r="A1110" s="3" t="s">
        <v>1237</v>
      </c>
      <c r="B1110" s="10" t="str">
        <f>HYPERLINK("http://www.life.nthu.edu.tw/people/bio.php?PID=46","焦傳金")</f>
        <v>焦傳金</v>
      </c>
      <c r="C1110" s="3" t="s">
        <v>1167</v>
      </c>
      <c r="D1110" s="3" t="s">
        <v>1170</v>
      </c>
      <c r="E1110" s="3" t="s">
        <v>91</v>
      </c>
      <c r="F1110" s="4" t="s">
        <v>1187</v>
      </c>
      <c r="G1110" s="14" t="s">
        <v>1271</v>
      </c>
    </row>
    <row r="1111" spans="1:7" ht="15" customHeight="1">
      <c r="A1111" s="3" t="s">
        <v>1237</v>
      </c>
      <c r="B1111" s="10" t="s">
        <v>1207</v>
      </c>
      <c r="C1111" s="3" t="s">
        <v>1166</v>
      </c>
      <c r="D1111" s="3" t="s">
        <v>1171</v>
      </c>
      <c r="E1111" s="3" t="s">
        <v>188</v>
      </c>
      <c r="F1111" s="4" t="s">
        <v>1042</v>
      </c>
      <c r="G1111" s="14" t="s">
        <v>1271</v>
      </c>
    </row>
    <row r="1112" spans="1:7" ht="15" customHeight="1">
      <c r="A1112" s="3" t="s">
        <v>1237</v>
      </c>
      <c r="B1112" s="10" t="s">
        <v>216</v>
      </c>
      <c r="C1112" s="3" t="s">
        <v>1166</v>
      </c>
      <c r="D1112" s="3" t="s">
        <v>1171</v>
      </c>
      <c r="E1112" s="3" t="s">
        <v>188</v>
      </c>
      <c r="F1112" s="4">
        <v>100</v>
      </c>
      <c r="G1112" s="14" t="s">
        <v>1271</v>
      </c>
    </row>
    <row r="1113" spans="1:7" ht="15" customHeight="1">
      <c r="A1113" s="3" t="s">
        <v>1237</v>
      </c>
      <c r="B1113" s="10" t="s">
        <v>31</v>
      </c>
      <c r="C1113" s="3" t="s">
        <v>1166</v>
      </c>
      <c r="D1113" s="3" t="s">
        <v>1172</v>
      </c>
      <c r="E1113" s="3" t="s">
        <v>33</v>
      </c>
      <c r="F1113" s="4">
        <v>105</v>
      </c>
      <c r="G1113" s="14" t="s">
        <v>1271</v>
      </c>
    </row>
    <row r="1114" spans="1:7" ht="15" customHeight="1">
      <c r="A1114" s="3" t="s">
        <v>1237</v>
      </c>
      <c r="B1114" s="15" t="s">
        <v>1208</v>
      </c>
      <c r="C1114" s="3" t="s">
        <v>1166</v>
      </c>
      <c r="D1114" s="3" t="s">
        <v>1172</v>
      </c>
      <c r="E1114" s="3" t="s">
        <v>33</v>
      </c>
      <c r="F1114" s="4">
        <v>98</v>
      </c>
      <c r="G1114" s="14" t="s">
        <v>1271</v>
      </c>
    </row>
    <row r="1115" spans="1:7" ht="15" customHeight="1">
      <c r="A1115" s="3" t="s">
        <v>1237</v>
      </c>
      <c r="B1115" s="10" t="s">
        <v>1209</v>
      </c>
      <c r="C1115" s="3" t="s">
        <v>1169</v>
      </c>
      <c r="D1115" s="3" t="s">
        <v>1172</v>
      </c>
      <c r="E1115" s="3" t="s">
        <v>33</v>
      </c>
      <c r="F1115" s="4">
        <v>96</v>
      </c>
      <c r="G1115" s="14" t="s">
        <v>1271</v>
      </c>
    </row>
    <row r="1116" spans="1:7" ht="15" customHeight="1">
      <c r="A1116" s="3" t="s">
        <v>1237</v>
      </c>
      <c r="B1116" s="10" t="s">
        <v>1210</v>
      </c>
      <c r="C1116" s="3" t="s">
        <v>1169</v>
      </c>
      <c r="D1116" s="3" t="s">
        <v>1172</v>
      </c>
      <c r="E1116" s="3" t="s">
        <v>45</v>
      </c>
      <c r="F1116" s="4">
        <v>101</v>
      </c>
      <c r="G1116" s="14" t="s">
        <v>1271</v>
      </c>
    </row>
    <row r="1117" spans="1:7" ht="15" customHeight="1">
      <c r="A1117" s="3" t="s">
        <v>1237</v>
      </c>
      <c r="B1117" s="10" t="s">
        <v>84</v>
      </c>
      <c r="C1117" s="3" t="s">
        <v>1169</v>
      </c>
      <c r="D1117" s="3" t="s">
        <v>1172</v>
      </c>
      <c r="E1117" s="3" t="s">
        <v>45</v>
      </c>
      <c r="F1117" s="4">
        <v>96</v>
      </c>
      <c r="G1117" s="14" t="s">
        <v>1271</v>
      </c>
    </row>
    <row r="1118" spans="1:7" ht="15" customHeight="1">
      <c r="A1118" s="3" t="s">
        <v>1237</v>
      </c>
      <c r="B1118" s="10" t="s">
        <v>1211</v>
      </c>
      <c r="C1118" s="3" t="s">
        <v>1166</v>
      </c>
      <c r="D1118" s="3" t="s">
        <v>1173</v>
      </c>
      <c r="E1118" s="3" t="s">
        <v>185</v>
      </c>
      <c r="F1118" s="4">
        <v>103</v>
      </c>
      <c r="G1118" s="14" t="s">
        <v>1271</v>
      </c>
    </row>
    <row r="1119" spans="1:7" ht="15" customHeight="1">
      <c r="A1119" s="3" t="s">
        <v>1237</v>
      </c>
      <c r="B1119" s="10" t="s">
        <v>182</v>
      </c>
      <c r="C1119" s="3" t="s">
        <v>1166</v>
      </c>
      <c r="D1119" s="3" t="s">
        <v>1173</v>
      </c>
      <c r="E1119" s="3" t="s">
        <v>183</v>
      </c>
      <c r="F1119" s="4" t="s">
        <v>1044</v>
      </c>
      <c r="G1119" s="14" t="s">
        <v>1271</v>
      </c>
    </row>
    <row r="1120" spans="1:7" ht="15" customHeight="1">
      <c r="A1120" s="3" t="s">
        <v>1237</v>
      </c>
      <c r="B1120" s="10" t="str">
        <f>HYPERLINK("http://www.tm.nthu.edu.tw/files/15-1174-51941,c4442-1.php","謝英哲")</f>
        <v>謝英哲</v>
      </c>
      <c r="C1120" s="3" t="s">
        <v>1165</v>
      </c>
      <c r="D1120" s="3" t="s">
        <v>1173</v>
      </c>
      <c r="E1120" s="3" t="s">
        <v>233</v>
      </c>
      <c r="F1120" s="4">
        <v>105</v>
      </c>
      <c r="G1120" s="14" t="s">
        <v>1271</v>
      </c>
    </row>
    <row r="1121" spans="1:7" ht="15" customHeight="1">
      <c r="A1121" s="3" t="s">
        <v>1237</v>
      </c>
      <c r="B1121" s="15" t="s">
        <v>1212</v>
      </c>
      <c r="C1121" s="3" t="s">
        <v>1165</v>
      </c>
      <c r="D1121" s="3" t="s">
        <v>1173</v>
      </c>
      <c r="E1121" s="3" t="s">
        <v>152</v>
      </c>
      <c r="F1121" s="4">
        <v>104</v>
      </c>
      <c r="G1121" s="14" t="s">
        <v>1271</v>
      </c>
    </row>
    <row r="1122" spans="1:7" ht="15" customHeight="1">
      <c r="A1122" s="3" t="s">
        <v>1237</v>
      </c>
      <c r="B1122" s="10" t="str">
        <f>HYPERLINK("http://www.econ.nthu.edu.tw/files/14-1172-16545,r2038-1.php","張寶塔")</f>
        <v>張寶塔</v>
      </c>
      <c r="C1122" s="3" t="s">
        <v>1166</v>
      </c>
      <c r="D1122" s="3" t="s">
        <v>1173</v>
      </c>
      <c r="E1122" s="3" t="s">
        <v>79</v>
      </c>
      <c r="F1122" s="4" t="s">
        <v>1188</v>
      </c>
      <c r="G1122" s="14" t="s">
        <v>1271</v>
      </c>
    </row>
    <row r="1123" spans="1:7" ht="15" customHeight="1">
      <c r="A1123" s="3" t="s">
        <v>1237</v>
      </c>
      <c r="B1123" s="10" t="str">
        <f>HYPERLINK("http://www.econ.nthu.edu.tw/files/15-1172-16538,c4432-1.php","蔡攀龍")</f>
        <v>蔡攀龍</v>
      </c>
      <c r="C1123" s="3" t="s">
        <v>1169</v>
      </c>
      <c r="D1123" s="3" t="s">
        <v>1173</v>
      </c>
      <c r="E1123" s="3" t="s">
        <v>117</v>
      </c>
      <c r="F1123" s="4" t="s">
        <v>1049</v>
      </c>
      <c r="G1123" s="14" t="s">
        <v>1271</v>
      </c>
    </row>
    <row r="1124" spans="1:7" ht="15" customHeight="1">
      <c r="A1124" s="3" t="s">
        <v>1237</v>
      </c>
      <c r="B1124" s="10" t="str">
        <f>HYPERLINK("http://www.ess.nthu.edu.tw/files/13-1163-13815-1.php","李 敏")</f>
        <v>李 敏</v>
      </c>
      <c r="C1124" s="3" t="s">
        <v>1169</v>
      </c>
      <c r="D1124" s="3" t="s">
        <v>1174</v>
      </c>
      <c r="E1124" s="3" t="s">
        <v>71</v>
      </c>
      <c r="F1124" s="4" t="s">
        <v>1048</v>
      </c>
      <c r="G1124" s="14" t="s">
        <v>1271</v>
      </c>
    </row>
    <row r="1125" spans="1:7" ht="15" customHeight="1">
      <c r="A1125" s="3" t="s">
        <v>1237</v>
      </c>
      <c r="B1125" s="10" t="str">
        <f>HYPERLINK("http://www.ess.nthu.edu.tw/files/14-1163-14613,r1665-1.php","黃嘉宏")</f>
        <v>黃嘉宏</v>
      </c>
      <c r="C1125" s="3" t="s">
        <v>1167</v>
      </c>
      <c r="D1125" s="3" t="s">
        <v>1174</v>
      </c>
      <c r="E1125" s="3" t="s">
        <v>71</v>
      </c>
      <c r="F1125" s="4" t="s">
        <v>1047</v>
      </c>
      <c r="G1125" s="14" t="s">
        <v>1271</v>
      </c>
    </row>
    <row r="1126" spans="1:7" ht="15" customHeight="1">
      <c r="A1126" s="3" t="s">
        <v>1237</v>
      </c>
      <c r="B1126" s="10" t="str">
        <f>HYPERLINK("http://www.ess.nthu.edu.tw/files/14-1163-14634,r1672-1.php","梁正宏")</f>
        <v>梁正宏</v>
      </c>
      <c r="C1126" s="3" t="s">
        <v>1167</v>
      </c>
      <c r="D1126" s="3" t="s">
        <v>1174</v>
      </c>
      <c r="E1126" s="3" t="s">
        <v>71</v>
      </c>
      <c r="F1126" s="4" t="s">
        <v>1189</v>
      </c>
      <c r="G1126" s="14" t="s">
        <v>1271</v>
      </c>
    </row>
    <row r="1127" spans="1:7" ht="15" customHeight="1">
      <c r="A1127" s="3" t="s">
        <v>1237</v>
      </c>
      <c r="B1127" s="10" t="s">
        <v>135</v>
      </c>
      <c r="C1127" s="3" t="s">
        <v>1169</v>
      </c>
      <c r="D1127" s="3" t="s">
        <v>1174</v>
      </c>
      <c r="E1127" s="3" t="s">
        <v>71</v>
      </c>
      <c r="F1127" s="4">
        <v>104</v>
      </c>
      <c r="G1127" s="14" t="s">
        <v>1271</v>
      </c>
    </row>
    <row r="1128" spans="1:7" ht="15" customHeight="1">
      <c r="A1128" s="3" t="s">
        <v>1237</v>
      </c>
      <c r="B1128" s="15" t="s">
        <v>1213</v>
      </c>
      <c r="C1128" s="3" t="s">
        <v>1167</v>
      </c>
      <c r="D1128" s="3" t="s">
        <v>1174</v>
      </c>
      <c r="E1128" s="3" t="s">
        <v>71</v>
      </c>
      <c r="F1128" s="4" t="s">
        <v>1046</v>
      </c>
      <c r="G1128" s="14" t="s">
        <v>1271</v>
      </c>
    </row>
    <row r="1129" spans="1:7" ht="15" customHeight="1">
      <c r="A1129" s="3" t="s">
        <v>1237</v>
      </c>
      <c r="B1129" s="10" t="s">
        <v>1214</v>
      </c>
      <c r="C1129" s="3" t="s">
        <v>1166</v>
      </c>
      <c r="D1129" s="3" t="s">
        <v>1174</v>
      </c>
      <c r="E1129" s="3" t="s">
        <v>71</v>
      </c>
      <c r="F1129" s="4">
        <v>102</v>
      </c>
      <c r="G1129" s="14" t="s">
        <v>1271</v>
      </c>
    </row>
    <row r="1130" spans="1:7" ht="15" customHeight="1">
      <c r="A1130" s="3" t="s">
        <v>1237</v>
      </c>
      <c r="B1130" s="10" t="s">
        <v>1215</v>
      </c>
      <c r="C1130" s="3" t="s">
        <v>1167</v>
      </c>
      <c r="D1130" s="3" t="s">
        <v>1174</v>
      </c>
      <c r="E1130" s="3" t="s">
        <v>71</v>
      </c>
      <c r="F1130" s="4">
        <v>99</v>
      </c>
      <c r="G1130" s="14" t="s">
        <v>1271</v>
      </c>
    </row>
    <row r="1131" spans="1:7" ht="15" customHeight="1">
      <c r="A1131" s="3" t="s">
        <v>1237</v>
      </c>
      <c r="B1131" s="10" t="s">
        <v>228</v>
      </c>
      <c r="C1131" s="3" t="s">
        <v>1166</v>
      </c>
      <c r="D1131" s="3" t="s">
        <v>1174</v>
      </c>
      <c r="E1131" s="3" t="s">
        <v>71</v>
      </c>
      <c r="F1131" s="4">
        <v>97</v>
      </c>
      <c r="G1131" s="14" t="s">
        <v>1271</v>
      </c>
    </row>
    <row r="1132" spans="1:7" ht="15" customHeight="1">
      <c r="A1132" s="3" t="s">
        <v>1237</v>
      </c>
      <c r="B1132" s="10" t="str">
        <f>HYPERLINK("http://www.bmes.nthu.edu.tw/people/bio.php?PID=20","孫毓璋")</f>
        <v>孫毓璋</v>
      </c>
      <c r="C1132" s="3" t="s">
        <v>1169</v>
      </c>
      <c r="D1132" s="3" t="s">
        <v>1174</v>
      </c>
      <c r="E1132" s="3" t="s">
        <v>57</v>
      </c>
      <c r="F1132" s="4" t="s">
        <v>1045</v>
      </c>
      <c r="G1132" s="14" t="s">
        <v>1271</v>
      </c>
    </row>
    <row r="1133" spans="1:7" ht="15" customHeight="1">
      <c r="A1133" s="3" t="s">
        <v>1237</v>
      </c>
      <c r="B1133" s="10" t="s">
        <v>179</v>
      </c>
      <c r="C1133" s="3" t="s">
        <v>1169</v>
      </c>
      <c r="D1133" s="3" t="s">
        <v>1174</v>
      </c>
      <c r="E1133" s="3" t="s">
        <v>57</v>
      </c>
      <c r="F1133" s="4" t="s">
        <v>1044</v>
      </c>
      <c r="G1133" s="14" t="s">
        <v>1271</v>
      </c>
    </row>
    <row r="1134" spans="1:7" ht="15" customHeight="1">
      <c r="A1134" s="3" t="s">
        <v>1237</v>
      </c>
      <c r="B1134" s="10" t="s">
        <v>200</v>
      </c>
      <c r="C1134" s="3" t="s">
        <v>1169</v>
      </c>
      <c r="D1134" s="3" t="s">
        <v>1175</v>
      </c>
      <c r="E1134" s="3"/>
      <c r="F1134" s="4">
        <v>102</v>
      </c>
      <c r="G1134" s="14" t="s">
        <v>1271</v>
      </c>
    </row>
    <row r="1135" spans="1:7" ht="15" customHeight="1">
      <c r="A1135" s="3" t="s">
        <v>1237</v>
      </c>
      <c r="B1135" s="15" t="s">
        <v>1216</v>
      </c>
      <c r="C1135" s="3" t="s">
        <v>1166</v>
      </c>
      <c r="D1135" s="3" t="s">
        <v>1176</v>
      </c>
      <c r="E1135" s="3" t="s">
        <v>10</v>
      </c>
      <c r="F1135" s="4">
        <v>105</v>
      </c>
      <c r="G1135" s="14" t="s">
        <v>1271</v>
      </c>
    </row>
    <row r="1136" spans="1:7" ht="15" customHeight="1">
      <c r="A1136" s="3" t="s">
        <v>1237</v>
      </c>
      <c r="B1136" s="10" t="s">
        <v>1217</v>
      </c>
      <c r="C1136" s="3" t="s">
        <v>1166</v>
      </c>
      <c r="D1136" s="3" t="s">
        <v>1176</v>
      </c>
      <c r="E1136" s="3" t="s">
        <v>10</v>
      </c>
      <c r="F1136" s="4">
        <v>103</v>
      </c>
      <c r="G1136" s="14" t="s">
        <v>1271</v>
      </c>
    </row>
    <row r="1137" spans="1:7" ht="15" customHeight="1">
      <c r="A1137" s="3" t="s">
        <v>1237</v>
      </c>
      <c r="B1137" s="10" t="s">
        <v>1218</v>
      </c>
      <c r="C1137" s="3" t="s">
        <v>1166</v>
      </c>
      <c r="D1137" s="3" t="s">
        <v>1176</v>
      </c>
      <c r="E1137" s="3" t="s">
        <v>10</v>
      </c>
      <c r="F1137" s="4">
        <v>101</v>
      </c>
      <c r="G1137" s="14" t="s">
        <v>1271</v>
      </c>
    </row>
    <row r="1138" spans="1:7" ht="15" customHeight="1">
      <c r="A1138" s="3" t="s">
        <v>1237</v>
      </c>
      <c r="B1138" s="10" t="s">
        <v>46</v>
      </c>
      <c r="C1138" s="3" t="s">
        <v>1169</v>
      </c>
      <c r="D1138" s="3" t="s">
        <v>1176</v>
      </c>
      <c r="E1138" s="3" t="s">
        <v>10</v>
      </c>
      <c r="F1138" s="4">
        <v>100</v>
      </c>
      <c r="G1138" s="14" t="s">
        <v>1271</v>
      </c>
    </row>
    <row r="1139" spans="1:7" ht="15" customHeight="1">
      <c r="A1139" s="3" t="s">
        <v>1237</v>
      </c>
      <c r="B1139" s="10" t="s">
        <v>1219</v>
      </c>
      <c r="C1139" s="3" t="s">
        <v>1165</v>
      </c>
      <c r="D1139" s="3" t="s">
        <v>1176</v>
      </c>
      <c r="E1139" s="3" t="s">
        <v>10</v>
      </c>
      <c r="F1139" s="4">
        <v>99</v>
      </c>
      <c r="G1139" s="14" t="s">
        <v>1271</v>
      </c>
    </row>
    <row r="1140" spans="1:7" ht="15" customHeight="1">
      <c r="A1140" s="3" t="s">
        <v>1237</v>
      </c>
      <c r="B1140" s="10" t="s">
        <v>69</v>
      </c>
      <c r="C1140" s="3" t="s">
        <v>1166</v>
      </c>
      <c r="D1140" s="3" t="s">
        <v>1176</v>
      </c>
      <c r="E1140" s="3" t="s">
        <v>72</v>
      </c>
      <c r="F1140" s="4">
        <v>98</v>
      </c>
      <c r="G1140" s="14" t="s">
        <v>1271</v>
      </c>
    </row>
    <row r="1141" spans="1:7" ht="15" customHeight="1">
      <c r="A1141" s="3" t="s">
        <v>1237</v>
      </c>
      <c r="B1141" s="10" t="s">
        <v>80</v>
      </c>
      <c r="C1141" s="3" t="s">
        <v>1169</v>
      </c>
      <c r="D1141" s="3" t="s">
        <v>1176</v>
      </c>
      <c r="E1141" s="3" t="s">
        <v>82</v>
      </c>
      <c r="F1141" s="4">
        <v>97</v>
      </c>
      <c r="G1141" s="14" t="s">
        <v>1271</v>
      </c>
    </row>
    <row r="1142" spans="1:7" ht="15" customHeight="1">
      <c r="A1142" s="3" t="s">
        <v>1237</v>
      </c>
      <c r="B1142" s="15" t="s">
        <v>1220</v>
      </c>
      <c r="C1142" s="3" t="s">
        <v>1166</v>
      </c>
      <c r="D1142" s="3" t="s">
        <v>1176</v>
      </c>
      <c r="E1142" s="3" t="s">
        <v>36</v>
      </c>
      <c r="F1142" s="4">
        <v>103</v>
      </c>
      <c r="G1142" s="14" t="s">
        <v>1271</v>
      </c>
    </row>
    <row r="1143" spans="1:7" ht="15" customHeight="1">
      <c r="A1143" s="3" t="s">
        <v>1237</v>
      </c>
      <c r="B1143" s="10" t="s">
        <v>1221</v>
      </c>
      <c r="C1143" s="3" t="s">
        <v>1169</v>
      </c>
      <c r="D1143" s="3" t="s">
        <v>1176</v>
      </c>
      <c r="E1143" s="3" t="s">
        <v>100</v>
      </c>
      <c r="F1143" s="4">
        <v>94</v>
      </c>
      <c r="G1143" s="14" t="s">
        <v>1271</v>
      </c>
    </row>
    <row r="1144" spans="1:7" ht="15" customHeight="1">
      <c r="A1144" s="3" t="s">
        <v>1237</v>
      </c>
      <c r="B1144" s="10" t="s">
        <v>1222</v>
      </c>
      <c r="C1144" s="3" t="s">
        <v>1165</v>
      </c>
      <c r="D1144" s="3" t="s">
        <v>1176</v>
      </c>
      <c r="E1144" s="3" t="s">
        <v>45</v>
      </c>
      <c r="F1144" s="4">
        <v>99</v>
      </c>
      <c r="G1144" s="14" t="s">
        <v>1271</v>
      </c>
    </row>
    <row r="1145" spans="1:7" ht="15" customHeight="1">
      <c r="A1145" s="3" t="s">
        <v>1237</v>
      </c>
      <c r="B1145" s="10" t="s">
        <v>14</v>
      </c>
      <c r="C1145" s="3" t="s">
        <v>1169</v>
      </c>
      <c r="D1145" s="3" t="s">
        <v>1176</v>
      </c>
      <c r="E1145" s="3" t="s">
        <v>26</v>
      </c>
      <c r="F1145" s="4" t="s">
        <v>1043</v>
      </c>
      <c r="G1145" s="14" t="s">
        <v>1271</v>
      </c>
    </row>
    <row r="1146" spans="1:7" ht="15" customHeight="1">
      <c r="A1146" s="3" t="s">
        <v>1237</v>
      </c>
      <c r="B1146" s="10" t="s">
        <v>1223</v>
      </c>
      <c r="C1146" s="3" t="s">
        <v>1169</v>
      </c>
      <c r="D1146" s="3" t="s">
        <v>1176</v>
      </c>
      <c r="E1146" s="3" t="s">
        <v>26</v>
      </c>
      <c r="F1146" s="4">
        <v>100</v>
      </c>
      <c r="G1146" s="14" t="s">
        <v>1271</v>
      </c>
    </row>
    <row r="1147" spans="1:7" ht="15" customHeight="1">
      <c r="A1147" s="3" t="s">
        <v>1237</v>
      </c>
      <c r="B1147" s="10" t="s">
        <v>75</v>
      </c>
      <c r="C1147" s="3" t="s">
        <v>1166</v>
      </c>
      <c r="D1147" s="3" t="s">
        <v>1176</v>
      </c>
      <c r="E1147" s="3" t="s">
        <v>26</v>
      </c>
      <c r="F1147" s="4">
        <v>97</v>
      </c>
      <c r="G1147" s="14" t="s">
        <v>1271</v>
      </c>
    </row>
    <row r="1148" spans="1:7" ht="15" customHeight="1">
      <c r="A1148" s="3" t="s">
        <v>1237</v>
      </c>
      <c r="B1148" s="10" t="s">
        <v>209</v>
      </c>
      <c r="C1148" s="3" t="s">
        <v>1177</v>
      </c>
      <c r="D1148" s="3" t="s">
        <v>1178</v>
      </c>
      <c r="E1148" s="3" t="s">
        <v>144</v>
      </c>
      <c r="F1148" s="4">
        <v>101</v>
      </c>
      <c r="G1148" s="14" t="s">
        <v>1271</v>
      </c>
    </row>
    <row r="1149" spans="1:7" ht="15" customHeight="1">
      <c r="A1149" s="3" t="s">
        <v>1237</v>
      </c>
      <c r="B1149" s="15" t="str">
        <f>HYPERLINK("http://cge.gec.nthu.edu.tw/faculty/cpcheng/","鄭志鵬")</f>
        <v>鄭志鵬</v>
      </c>
      <c r="C1149" s="3" t="s">
        <v>1166</v>
      </c>
      <c r="D1149" s="3" t="s">
        <v>1178</v>
      </c>
      <c r="E1149" s="3" t="s">
        <v>144</v>
      </c>
      <c r="F1149" s="4">
        <v>105</v>
      </c>
      <c r="G1149" s="14" t="s">
        <v>1271</v>
      </c>
    </row>
    <row r="1150" spans="1:7" ht="15" customHeight="1">
      <c r="A1150" s="3" t="s">
        <v>1237</v>
      </c>
      <c r="B1150" s="10" t="s">
        <v>1224</v>
      </c>
      <c r="C1150" s="3" t="s">
        <v>1179</v>
      </c>
      <c r="D1150" s="3" t="s">
        <v>1178</v>
      </c>
      <c r="E1150" s="3" t="s">
        <v>165</v>
      </c>
      <c r="F1150" s="4">
        <v>104</v>
      </c>
      <c r="G1150" s="14" t="s">
        <v>1271</v>
      </c>
    </row>
    <row r="1151" spans="1:7" ht="15" customHeight="1">
      <c r="A1151" s="3" t="s">
        <v>1237</v>
      </c>
      <c r="B1151" s="10" t="s">
        <v>1225</v>
      </c>
      <c r="C1151" s="3" t="s">
        <v>1179</v>
      </c>
      <c r="D1151" s="3" t="s">
        <v>1178</v>
      </c>
      <c r="E1151" s="3" t="s">
        <v>165</v>
      </c>
      <c r="F1151" s="4" t="s">
        <v>1042</v>
      </c>
      <c r="G1151" s="14" t="s">
        <v>1271</v>
      </c>
    </row>
    <row r="1152" spans="1:7" ht="15" customHeight="1">
      <c r="A1152" s="3" t="s">
        <v>1237</v>
      </c>
      <c r="B1152" s="10" t="s">
        <v>170</v>
      </c>
      <c r="C1152" s="3" t="s">
        <v>1179</v>
      </c>
      <c r="D1152" s="3" t="s">
        <v>1178</v>
      </c>
      <c r="E1152" s="3" t="s">
        <v>165</v>
      </c>
      <c r="F1152" s="4">
        <v>103</v>
      </c>
      <c r="G1152" s="14" t="s">
        <v>1271</v>
      </c>
    </row>
    <row r="1153" spans="1:7" ht="15" customHeight="1">
      <c r="A1153" s="3" t="s">
        <v>1237</v>
      </c>
      <c r="B1153" s="15" t="s">
        <v>201</v>
      </c>
      <c r="C1153" s="3"/>
      <c r="D1153" s="3" t="s">
        <v>1178</v>
      </c>
      <c r="E1153" s="3" t="s">
        <v>165</v>
      </c>
      <c r="F1153" s="4">
        <v>101</v>
      </c>
      <c r="G1153" s="14" t="s">
        <v>1271</v>
      </c>
    </row>
    <row r="1154" spans="1:7" ht="15" customHeight="1">
      <c r="A1154" s="3" t="s">
        <v>1237</v>
      </c>
      <c r="B1154" s="10" t="s">
        <v>1236</v>
      </c>
      <c r="C1154" s="3" t="s">
        <v>1179</v>
      </c>
      <c r="D1154" s="3" t="s">
        <v>1178</v>
      </c>
      <c r="E1154" s="3" t="s">
        <v>165</v>
      </c>
      <c r="F1154" s="4">
        <v>99</v>
      </c>
      <c r="G1154" s="14" t="s">
        <v>1271</v>
      </c>
    </row>
    <row r="1155" spans="1:7" ht="15" customHeight="1">
      <c r="A1155" s="3" t="s">
        <v>1237</v>
      </c>
      <c r="B1155" s="10" t="s">
        <v>189</v>
      </c>
      <c r="C1155" s="3" t="s">
        <v>1179</v>
      </c>
      <c r="D1155" s="3" t="s">
        <v>1178</v>
      </c>
      <c r="E1155" s="3" t="s">
        <v>190</v>
      </c>
      <c r="F1155" s="4">
        <v>103</v>
      </c>
      <c r="G1155" s="14" t="s">
        <v>1271</v>
      </c>
    </row>
    <row r="1156" spans="1:7" ht="15" customHeight="1">
      <c r="A1156" s="3" t="s">
        <v>1237</v>
      </c>
      <c r="B1156" s="10" t="s">
        <v>211</v>
      </c>
      <c r="C1156" s="3" t="s">
        <v>1165</v>
      </c>
      <c r="D1156" s="3" t="s">
        <v>1178</v>
      </c>
      <c r="E1156" s="3" t="s">
        <v>190</v>
      </c>
      <c r="F1156" s="4">
        <v>101</v>
      </c>
      <c r="G1156" s="14" t="s">
        <v>1271</v>
      </c>
    </row>
    <row r="1157" spans="1:7" ht="15" customHeight="1">
      <c r="A1157" s="3" t="s">
        <v>1237</v>
      </c>
      <c r="B1157" s="15" t="s">
        <v>1226</v>
      </c>
      <c r="C1157" s="3" t="s">
        <v>1165</v>
      </c>
      <c r="D1157" s="3" t="s">
        <v>1178</v>
      </c>
      <c r="E1157" s="3" t="s">
        <v>190</v>
      </c>
      <c r="F1157" s="4" t="s">
        <v>1041</v>
      </c>
      <c r="G1157" s="14" t="s">
        <v>1271</v>
      </c>
    </row>
    <row r="1158" spans="1:7" ht="15" customHeight="1">
      <c r="A1158" s="3" t="s">
        <v>1237</v>
      </c>
      <c r="B1158" s="10" t="s">
        <v>1227</v>
      </c>
      <c r="C1158" s="3" t="s">
        <v>1165</v>
      </c>
      <c r="D1158" s="3" t="s">
        <v>1178</v>
      </c>
      <c r="E1158" s="3" t="s">
        <v>190</v>
      </c>
      <c r="F1158" s="4">
        <v>99</v>
      </c>
      <c r="G1158" s="14" t="s">
        <v>1271</v>
      </c>
    </row>
    <row r="1159" spans="1:7" ht="15" customHeight="1">
      <c r="A1159" s="3" t="s">
        <v>1237</v>
      </c>
      <c r="B1159" s="10" t="s">
        <v>232</v>
      </c>
      <c r="C1159" s="3" t="s">
        <v>1169</v>
      </c>
      <c r="D1159" s="3" t="s">
        <v>1178</v>
      </c>
      <c r="E1159" s="3" t="s">
        <v>190</v>
      </c>
      <c r="F1159" s="4">
        <v>96</v>
      </c>
      <c r="G1159" s="14" t="s">
        <v>1271</v>
      </c>
    </row>
    <row r="1160" spans="1:7" ht="15" customHeight="1">
      <c r="A1160" s="3" t="s">
        <v>1237</v>
      </c>
      <c r="B1160" s="10" t="s">
        <v>173</v>
      </c>
      <c r="C1160" s="3" t="s">
        <v>1169</v>
      </c>
      <c r="D1160" s="3" t="s">
        <v>1133</v>
      </c>
      <c r="E1160" s="3" t="s">
        <v>123</v>
      </c>
      <c r="F1160" s="4">
        <v>103</v>
      </c>
      <c r="G1160" s="14" t="s">
        <v>1271</v>
      </c>
    </row>
    <row r="1161" spans="1:7" ht="15" customHeight="1">
      <c r="A1161" s="3" t="s">
        <v>1237</v>
      </c>
      <c r="B1161" s="10" t="s">
        <v>1228</v>
      </c>
      <c r="C1161" s="3" t="s">
        <v>1169</v>
      </c>
      <c r="D1161" s="3" t="s">
        <v>1133</v>
      </c>
      <c r="E1161" s="3" t="s">
        <v>123</v>
      </c>
      <c r="F1161" s="4">
        <v>100</v>
      </c>
      <c r="G1161" s="14" t="s">
        <v>1271</v>
      </c>
    </row>
    <row r="1162" spans="1:7" ht="15" customHeight="1">
      <c r="A1162" s="3" t="s">
        <v>1237</v>
      </c>
      <c r="B1162" s="10" t="s">
        <v>218</v>
      </c>
      <c r="C1162" s="3" t="s">
        <v>1169</v>
      </c>
      <c r="D1162" s="3" t="s">
        <v>1133</v>
      </c>
      <c r="E1162" s="3" t="s">
        <v>123</v>
      </c>
      <c r="F1162" s="4">
        <v>99</v>
      </c>
      <c r="G1162" s="14" t="s">
        <v>1271</v>
      </c>
    </row>
    <row r="1163" spans="1:7" ht="15" customHeight="1">
      <c r="A1163" s="3" t="s">
        <v>1237</v>
      </c>
      <c r="B1163" s="15" t="s">
        <v>231</v>
      </c>
      <c r="C1163" s="3" t="s">
        <v>1166</v>
      </c>
      <c r="D1163" s="3" t="s">
        <v>1133</v>
      </c>
      <c r="E1163" s="3" t="s">
        <v>123</v>
      </c>
      <c r="F1163" s="4">
        <v>96</v>
      </c>
      <c r="G1163" s="14" t="s">
        <v>1271</v>
      </c>
    </row>
    <row r="1164" spans="1:7" ht="15" customHeight="1">
      <c r="A1164" s="3" t="s">
        <v>1237</v>
      </c>
      <c r="B1164" s="10" t="str">
        <f>HYPERLINK("http://www.chem.nthu.edu.tw/files/13-1078-43050.php","周佳駿")</f>
        <v>周佳駿</v>
      </c>
      <c r="C1164" s="3" t="s">
        <v>1166</v>
      </c>
      <c r="D1164" s="3" t="s">
        <v>1133</v>
      </c>
      <c r="E1164" s="3" t="s">
        <v>123</v>
      </c>
      <c r="F1164" s="4">
        <v>105</v>
      </c>
      <c r="G1164" s="14" t="s">
        <v>1271</v>
      </c>
    </row>
    <row r="1165" spans="1:7" ht="15" customHeight="1">
      <c r="A1165" s="3" t="s">
        <v>1237</v>
      </c>
      <c r="B1165" s="10" t="str">
        <f>HYPERLINK("http://www.phys.nthu.edu.tw/c_teacher/hsiuhau.html","林秀豪")</f>
        <v>林秀豪</v>
      </c>
      <c r="C1165" s="3" t="s">
        <v>1169</v>
      </c>
      <c r="D1165" s="3" t="s">
        <v>1133</v>
      </c>
      <c r="E1165" s="3" t="s">
        <v>28</v>
      </c>
      <c r="F1165" s="4" t="s">
        <v>1035</v>
      </c>
      <c r="G1165" s="14" t="s">
        <v>1271</v>
      </c>
    </row>
    <row r="1166" spans="1:7" ht="15" customHeight="1">
      <c r="A1166" s="3" t="s">
        <v>1237</v>
      </c>
      <c r="B1166" s="10" t="s">
        <v>115</v>
      </c>
      <c r="C1166" s="3" t="s">
        <v>1166</v>
      </c>
      <c r="D1166" s="3" t="s">
        <v>1133</v>
      </c>
      <c r="E1166" s="3" t="s">
        <v>116</v>
      </c>
      <c r="F1166" s="4" t="s">
        <v>1190</v>
      </c>
      <c r="G1166" s="14" t="s">
        <v>1271</v>
      </c>
    </row>
    <row r="1167" spans="1:7" ht="15" customHeight="1">
      <c r="A1167" s="3" t="s">
        <v>1237</v>
      </c>
      <c r="B1167" s="15" t="s">
        <v>1229</v>
      </c>
      <c r="C1167" s="3" t="s">
        <v>1169</v>
      </c>
      <c r="D1167" s="3" t="s">
        <v>1133</v>
      </c>
      <c r="E1167" s="3" t="s">
        <v>116</v>
      </c>
      <c r="F1167" s="4">
        <v>98</v>
      </c>
      <c r="G1167" s="14" t="s">
        <v>1271</v>
      </c>
    </row>
    <row r="1168" spans="1:7" ht="15" customHeight="1">
      <c r="A1168" s="3" t="s">
        <v>1237</v>
      </c>
      <c r="B1168" s="10" t="s">
        <v>1230</v>
      </c>
      <c r="C1168" s="3" t="s">
        <v>1169</v>
      </c>
      <c r="D1168" s="3" t="s">
        <v>1133</v>
      </c>
      <c r="E1168" s="3" t="s">
        <v>116</v>
      </c>
      <c r="F1168" s="4">
        <v>97</v>
      </c>
      <c r="G1168" s="14" t="s">
        <v>1271</v>
      </c>
    </row>
    <row r="1169" spans="1:7" ht="15" customHeight="1">
      <c r="A1169" s="3" t="s">
        <v>1237</v>
      </c>
      <c r="B1169" s="10" t="s">
        <v>191</v>
      </c>
      <c r="C1169" s="3" t="s">
        <v>1166</v>
      </c>
      <c r="D1169" s="3" t="s">
        <v>1133</v>
      </c>
      <c r="E1169" s="3" t="s">
        <v>192</v>
      </c>
      <c r="F1169" s="4">
        <v>102</v>
      </c>
      <c r="G1169" s="14" t="s">
        <v>1271</v>
      </c>
    </row>
    <row r="1170" spans="1:7" ht="15" customHeight="1">
      <c r="A1170" s="3" t="s">
        <v>1237</v>
      </c>
      <c r="B1170" s="10" t="str">
        <f>HYPERLINK("http://www.math.nthu.edu.tw/people/bio.php?PID=3","顏東勇")</f>
        <v>顏東勇</v>
      </c>
      <c r="C1170" s="3" t="s">
        <v>1169</v>
      </c>
      <c r="D1170" s="3" t="s">
        <v>1133</v>
      </c>
      <c r="E1170" s="3" t="s">
        <v>48</v>
      </c>
      <c r="F1170" s="4" t="s">
        <v>1191</v>
      </c>
      <c r="G1170" s="14" t="s">
        <v>1271</v>
      </c>
    </row>
    <row r="1171" spans="1:7" ht="15" customHeight="1">
      <c r="A1171" s="3" t="s">
        <v>1237</v>
      </c>
      <c r="B1171" s="10" t="str">
        <f>HYPERLINK("http://www.math.nthu.edu.tw/people/bio.php?PID=24","高淑蓉")</f>
        <v>高淑蓉</v>
      </c>
      <c r="C1171" s="3" t="s">
        <v>1166</v>
      </c>
      <c r="D1171" s="3" t="s">
        <v>1133</v>
      </c>
      <c r="E1171" s="3" t="s">
        <v>48</v>
      </c>
      <c r="F1171" s="4" t="s">
        <v>1039</v>
      </c>
      <c r="G1171" s="14" t="s">
        <v>1271</v>
      </c>
    </row>
    <row r="1172" spans="1:7" ht="15" customHeight="1">
      <c r="A1172" s="3" t="s">
        <v>1237</v>
      </c>
      <c r="B1172" s="10" t="str">
        <f>HYPERLINK("http://www.math.nthu.edu.tw/people/bio.php?PID=20","程守慶")</f>
        <v>程守慶</v>
      </c>
      <c r="C1172" s="3" t="s">
        <v>1169</v>
      </c>
      <c r="D1172" s="3" t="s">
        <v>1133</v>
      </c>
      <c r="E1172" s="3" t="s">
        <v>48</v>
      </c>
      <c r="F1172" s="4" t="s">
        <v>1038</v>
      </c>
      <c r="G1172" s="14" t="s">
        <v>1271</v>
      </c>
    </row>
    <row r="1173" spans="1:7" ht="15" customHeight="1">
      <c r="A1173" s="3" t="s">
        <v>1237</v>
      </c>
      <c r="B1173" s="10" t="s">
        <v>193</v>
      </c>
      <c r="C1173" s="3" t="s">
        <v>1166</v>
      </c>
      <c r="D1173" s="3" t="s">
        <v>1133</v>
      </c>
      <c r="E1173" s="3" t="s">
        <v>48</v>
      </c>
      <c r="F1173" s="4">
        <v>102</v>
      </c>
      <c r="G1173" s="14" t="s">
        <v>1271</v>
      </c>
    </row>
    <row r="1174" spans="1:7" ht="15" customHeight="1">
      <c r="A1174" s="3" t="s">
        <v>1237</v>
      </c>
      <c r="B1174" s="10" t="s">
        <v>109</v>
      </c>
      <c r="C1174" s="3" t="s">
        <v>1180</v>
      </c>
      <c r="D1174" s="3" t="s">
        <v>1181</v>
      </c>
      <c r="E1174" s="3"/>
      <c r="F1174" s="4">
        <v>104</v>
      </c>
      <c r="G1174" s="14" t="s">
        <v>1271</v>
      </c>
    </row>
    <row r="1175" spans="1:7" ht="15" customHeight="1">
      <c r="A1175" s="3" t="s">
        <v>1237</v>
      </c>
      <c r="B1175" s="10" t="s">
        <v>149</v>
      </c>
      <c r="C1175" s="3" t="s">
        <v>1169</v>
      </c>
      <c r="D1175" s="3" t="s">
        <v>1182</v>
      </c>
      <c r="E1175" s="3" t="s">
        <v>150</v>
      </c>
      <c r="F1175" s="4">
        <v>98104</v>
      </c>
      <c r="G1175" s="14" t="s">
        <v>1271</v>
      </c>
    </row>
    <row r="1176" spans="1:7" ht="15" customHeight="1">
      <c r="A1176" s="3" t="s">
        <v>1237</v>
      </c>
      <c r="B1176" s="15" t="s">
        <v>1231</v>
      </c>
      <c r="C1176" s="3" t="s">
        <v>1166</v>
      </c>
      <c r="D1176" s="3" t="s">
        <v>1182</v>
      </c>
      <c r="E1176" s="3" t="s">
        <v>150</v>
      </c>
      <c r="F1176" s="4">
        <v>103</v>
      </c>
      <c r="G1176" s="14" t="s">
        <v>1271</v>
      </c>
    </row>
    <row r="1177" spans="1:7" ht="15" customHeight="1">
      <c r="A1177" s="3" t="s">
        <v>1237</v>
      </c>
      <c r="B1177" s="10" t="s">
        <v>1232</v>
      </c>
      <c r="C1177" s="3" t="s">
        <v>1166</v>
      </c>
      <c r="D1177" s="3" t="s">
        <v>1182</v>
      </c>
      <c r="E1177" s="3" t="s">
        <v>150</v>
      </c>
      <c r="F1177" s="4">
        <v>102</v>
      </c>
      <c r="G1177" s="14" t="s">
        <v>1271</v>
      </c>
    </row>
    <row r="1178" spans="1:7" ht="15" customHeight="1">
      <c r="A1178" s="3" t="s">
        <v>1237</v>
      </c>
      <c r="B1178" s="10" t="str">
        <f>HYPERLINK("http://com.web.nthu.edu.tw/files/14-1007-11679,r153-1.php?Lang=zh-tw","趙啟超")</f>
        <v>趙啟超</v>
      </c>
      <c r="C1178" s="3" t="s">
        <v>1167</v>
      </c>
      <c r="D1178" s="3" t="s">
        <v>1182</v>
      </c>
      <c r="E1178" s="3" t="s">
        <v>24</v>
      </c>
      <c r="F1178" s="4" t="s">
        <v>1192</v>
      </c>
      <c r="G1178" s="14" t="s">
        <v>1271</v>
      </c>
    </row>
    <row r="1179" spans="1:7" ht="15" customHeight="1">
      <c r="A1179" s="3" t="s">
        <v>1237</v>
      </c>
      <c r="B1179" s="10" t="str">
        <f>HYPERLINK("http://www.cs.nthu.edu.tw/~nfhuang/","黃能富")</f>
        <v>黃能富</v>
      </c>
      <c r="C1179" s="3" t="s">
        <v>1167</v>
      </c>
      <c r="D1179" s="3" t="s">
        <v>1182</v>
      </c>
      <c r="E1179" s="3" t="s">
        <v>16</v>
      </c>
      <c r="F1179" s="4" t="s">
        <v>1037</v>
      </c>
      <c r="G1179" s="14" t="s">
        <v>1271</v>
      </c>
    </row>
    <row r="1180" spans="1:7" ht="15" customHeight="1">
      <c r="A1180" s="3" t="s">
        <v>1237</v>
      </c>
      <c r="B1180" s="10" t="s">
        <v>140</v>
      </c>
      <c r="C1180" s="3" t="s">
        <v>1166</v>
      </c>
      <c r="D1180" s="3" t="s">
        <v>1182</v>
      </c>
      <c r="E1180" s="3" t="s">
        <v>16</v>
      </c>
      <c r="F1180" s="4" t="s">
        <v>1036</v>
      </c>
      <c r="G1180" s="14" t="s">
        <v>1271</v>
      </c>
    </row>
    <row r="1181" spans="1:7" ht="15" customHeight="1">
      <c r="A1181" s="3" t="s">
        <v>1237</v>
      </c>
      <c r="B1181" s="15" t="s">
        <v>1235</v>
      </c>
      <c r="C1181" s="3" t="s">
        <v>1166</v>
      </c>
      <c r="D1181" s="3" t="s">
        <v>1182</v>
      </c>
      <c r="E1181" s="3" t="s">
        <v>16</v>
      </c>
      <c r="F1181" s="4">
        <v>97</v>
      </c>
      <c r="G1181" s="14" t="s">
        <v>1271</v>
      </c>
    </row>
    <row r="1182" spans="1:7" ht="15" customHeight="1">
      <c r="A1182" s="3" t="s">
        <v>1237</v>
      </c>
      <c r="B1182" s="10" t="s">
        <v>207</v>
      </c>
      <c r="C1182" s="3" t="s">
        <v>1169</v>
      </c>
      <c r="D1182" s="3" t="s">
        <v>1182</v>
      </c>
      <c r="E1182" s="3" t="s">
        <v>208</v>
      </c>
      <c r="F1182" s="4">
        <v>101</v>
      </c>
      <c r="G1182" s="14" t="s">
        <v>1271</v>
      </c>
    </row>
    <row r="1183" spans="1:7" ht="15" customHeight="1">
      <c r="A1183" s="3" t="s">
        <v>1237</v>
      </c>
      <c r="B1183" s="10" t="str">
        <f>HYPERLINK("http://www.ene.nthu.edu.tw/teacherinfo.php?teacherid=shhsu","徐碩鴻")</f>
        <v>徐碩鴻</v>
      </c>
      <c r="C1183" s="3" t="s">
        <v>1169</v>
      </c>
      <c r="D1183" s="3" t="s">
        <v>1182</v>
      </c>
      <c r="E1183" s="3" t="s">
        <v>13</v>
      </c>
      <c r="F1183" s="4" t="s">
        <v>1035</v>
      </c>
      <c r="G1183" s="14" t="s">
        <v>1271</v>
      </c>
    </row>
    <row r="1184" spans="1:7" ht="15" customHeight="1">
      <c r="A1184" s="3" t="s">
        <v>1237</v>
      </c>
      <c r="B1184" s="10" t="s">
        <v>199</v>
      </c>
      <c r="C1184" s="3" t="s">
        <v>1166</v>
      </c>
      <c r="D1184" s="3" t="s">
        <v>1182</v>
      </c>
      <c r="E1184" s="3" t="s">
        <v>13</v>
      </c>
      <c r="F1184" s="4" t="s">
        <v>1034</v>
      </c>
      <c r="G1184" s="14" t="s">
        <v>1271</v>
      </c>
    </row>
    <row r="1185" spans="1:7" ht="15" customHeight="1">
      <c r="A1185" s="3" t="s">
        <v>1237</v>
      </c>
      <c r="B1185" s="15" t="s">
        <v>1233</v>
      </c>
      <c r="C1185" s="3" t="s">
        <v>1169</v>
      </c>
      <c r="D1185" s="3" t="s">
        <v>1182</v>
      </c>
      <c r="E1185" s="3" t="s">
        <v>13</v>
      </c>
      <c r="F1185" s="4">
        <v>97</v>
      </c>
      <c r="G1185" s="14" t="s">
        <v>1271</v>
      </c>
    </row>
    <row r="1186" spans="1:7" ht="15" customHeight="1">
      <c r="A1186" s="3" t="s">
        <v>1237</v>
      </c>
      <c r="B1186" s="10" t="s">
        <v>1234</v>
      </c>
      <c r="C1186" s="3" t="s">
        <v>1166</v>
      </c>
      <c r="D1186" s="3" t="s">
        <v>1183</v>
      </c>
      <c r="E1186" s="3" t="s">
        <v>58</v>
      </c>
      <c r="F1186" s="4">
        <v>95</v>
      </c>
      <c r="G1186" s="14" t="s">
        <v>1271</v>
      </c>
    </row>
    <row r="1187" spans="1:7" ht="15" customHeight="1">
      <c r="A1187" s="3" t="s">
        <v>1237</v>
      </c>
      <c r="B1187" s="10" t="s">
        <v>64</v>
      </c>
      <c r="C1187" s="3" t="s">
        <v>1169</v>
      </c>
      <c r="D1187" s="3" t="s">
        <v>1183</v>
      </c>
      <c r="E1187" s="3" t="s">
        <v>67</v>
      </c>
      <c r="F1187" s="4">
        <v>98</v>
      </c>
      <c r="G1187" s="14" t="s">
        <v>1271</v>
      </c>
    </row>
    <row r="1188" spans="1:7" ht="15" customHeight="1">
      <c r="A1188" s="3" t="s">
        <v>1237</v>
      </c>
      <c r="B1188" s="10" t="s">
        <v>92</v>
      </c>
      <c r="C1188" s="3" t="s">
        <v>1169</v>
      </c>
      <c r="D1188" s="3" t="s">
        <v>1183</v>
      </c>
      <c r="E1188" s="3" t="s">
        <v>67</v>
      </c>
      <c r="F1188" s="4">
        <v>96</v>
      </c>
      <c r="G1188" s="14" t="s">
        <v>1271</v>
      </c>
    </row>
    <row r="1189" spans="1:7" ht="15" customHeight="1">
      <c r="A1189" s="3" t="s">
        <v>1237</v>
      </c>
      <c r="B1189" s="10" t="s">
        <v>93</v>
      </c>
      <c r="C1189" s="3" t="s">
        <v>1169</v>
      </c>
      <c r="D1189" s="3" t="s">
        <v>1183</v>
      </c>
      <c r="E1189" s="3" t="s">
        <v>67</v>
      </c>
      <c r="F1189" s="4">
        <v>95</v>
      </c>
      <c r="G1189" s="14" t="s">
        <v>1271</v>
      </c>
    </row>
    <row r="1190" spans="1:7" ht="15" customHeight="1">
      <c r="A1190" s="3" t="s">
        <v>1237</v>
      </c>
      <c r="B1190" s="10" t="s">
        <v>104</v>
      </c>
      <c r="C1190" s="3" t="s">
        <v>1169</v>
      </c>
      <c r="D1190" s="3" t="s">
        <v>1183</v>
      </c>
      <c r="E1190" s="3" t="s">
        <v>67</v>
      </c>
      <c r="F1190" s="4">
        <v>94</v>
      </c>
      <c r="G1190" s="14" t="s">
        <v>1271</v>
      </c>
    </row>
    <row r="1191" spans="1:7" ht="15" customHeight="1">
      <c r="A1191" s="3" t="s">
        <v>1237</v>
      </c>
      <c r="B1191" s="10" t="s">
        <v>1073</v>
      </c>
      <c r="C1191" s="3" t="s">
        <v>1166</v>
      </c>
      <c r="D1191" s="3" t="s">
        <v>1133</v>
      </c>
      <c r="E1191" s="3" t="s">
        <v>1074</v>
      </c>
      <c r="F1191" s="4">
        <v>104</v>
      </c>
      <c r="G1191" s="14" t="s">
        <v>1271</v>
      </c>
    </row>
    <row r="1192" spans="1:7" ht="15" customHeight="1">
      <c r="A1192" s="3" t="s">
        <v>1237</v>
      </c>
      <c r="B1192" s="10" t="str">
        <f>HYPERLINK("http://clls.web2.nhcue.edu.tw/files/15-1027-10442,c16-1.php?Lang=zh-tw","吳貞慧")</f>
        <v>吳貞慧</v>
      </c>
      <c r="C1192" s="3" t="s">
        <v>1238</v>
      </c>
      <c r="D1192" s="3" t="s">
        <v>1239</v>
      </c>
      <c r="E1192" s="3" t="s">
        <v>1240</v>
      </c>
      <c r="F1192" s="4">
        <v>105</v>
      </c>
      <c r="G1192" s="14" t="s">
        <v>1279</v>
      </c>
    </row>
    <row r="1193" spans="1:7" ht="15" customHeight="1">
      <c r="A1193" s="3" t="s">
        <v>1237</v>
      </c>
      <c r="B1193" s="10" t="s">
        <v>1258</v>
      </c>
      <c r="C1193" s="3" t="s">
        <v>1241</v>
      </c>
      <c r="D1193" s="3" t="s">
        <v>1162</v>
      </c>
      <c r="E1193" s="3" t="s">
        <v>1242</v>
      </c>
      <c r="F1193" s="4">
        <v>105</v>
      </c>
      <c r="G1193" s="14" t="s">
        <v>1270</v>
      </c>
    </row>
    <row r="1194" spans="1:7" ht="15" customHeight="1">
      <c r="A1194" s="3" t="s">
        <v>1237</v>
      </c>
      <c r="B1194" s="10" t="s">
        <v>1072</v>
      </c>
      <c r="C1194" s="3" t="s">
        <v>1243</v>
      </c>
      <c r="D1194" s="3" t="s">
        <v>1168</v>
      </c>
      <c r="E1194" s="3" t="s">
        <v>1244</v>
      </c>
      <c r="F1194" s="4">
        <v>96</v>
      </c>
      <c r="G1194" s="14" t="s">
        <v>1270</v>
      </c>
    </row>
    <row r="1195" spans="1:7" ht="15" customHeight="1">
      <c r="A1195" s="3" t="s">
        <v>1237</v>
      </c>
      <c r="B1195" s="10" t="s">
        <v>1071</v>
      </c>
      <c r="C1195" s="3" t="s">
        <v>1169</v>
      </c>
      <c r="D1195" s="3" t="s">
        <v>1168</v>
      </c>
      <c r="E1195" s="3" t="s">
        <v>1245</v>
      </c>
      <c r="F1195" s="4" t="s">
        <v>1040</v>
      </c>
      <c r="G1195" s="14" t="s">
        <v>1270</v>
      </c>
    </row>
    <row r="1196" spans="1:7" ht="15" customHeight="1">
      <c r="A1196" s="3" t="s">
        <v>1237</v>
      </c>
      <c r="B1196" s="10" t="s">
        <v>1264</v>
      </c>
      <c r="C1196" s="3" t="s">
        <v>1169</v>
      </c>
      <c r="D1196" s="3" t="s">
        <v>1168</v>
      </c>
      <c r="E1196" s="3" t="s">
        <v>1246</v>
      </c>
      <c r="F1196" s="4" t="s">
        <v>1077</v>
      </c>
      <c r="G1196" s="14" t="s">
        <v>1270</v>
      </c>
    </row>
    <row r="1197" spans="1:7" ht="15" customHeight="1">
      <c r="A1197" s="3" t="s">
        <v>1237</v>
      </c>
      <c r="B1197" s="10" t="s">
        <v>1259</v>
      </c>
      <c r="C1197" s="3" t="s">
        <v>1169</v>
      </c>
      <c r="D1197" s="3" t="s">
        <v>1168</v>
      </c>
      <c r="E1197" s="3" t="s">
        <v>1246</v>
      </c>
      <c r="F1197" s="4">
        <v>104</v>
      </c>
      <c r="G1197" s="14" t="s">
        <v>1270</v>
      </c>
    </row>
    <row r="1198" spans="1:7" ht="15" customHeight="1">
      <c r="A1198" s="3" t="s">
        <v>1237</v>
      </c>
      <c r="B1198" s="10" t="s">
        <v>1070</v>
      </c>
      <c r="C1198" s="3" t="s">
        <v>1167</v>
      </c>
      <c r="D1198" s="3" t="s">
        <v>1168</v>
      </c>
      <c r="E1198" s="3" t="s">
        <v>1247</v>
      </c>
      <c r="F1198" s="4">
        <v>97</v>
      </c>
      <c r="G1198" s="14" t="s">
        <v>1270</v>
      </c>
    </row>
    <row r="1199" spans="1:7" ht="15" customHeight="1">
      <c r="A1199" s="3" t="s">
        <v>1237</v>
      </c>
      <c r="B1199" s="10" t="s">
        <v>1069</v>
      </c>
      <c r="C1199" s="3" t="s">
        <v>1248</v>
      </c>
      <c r="D1199" s="3" t="s">
        <v>1168</v>
      </c>
      <c r="E1199" s="3" t="s">
        <v>1247</v>
      </c>
      <c r="F1199" s="4">
        <v>100</v>
      </c>
      <c r="G1199" s="14" t="s">
        <v>1270</v>
      </c>
    </row>
    <row r="1200" spans="1:7" ht="15" customHeight="1">
      <c r="A1200" s="3" t="s">
        <v>1237</v>
      </c>
      <c r="B1200" s="10" t="s">
        <v>1265</v>
      </c>
      <c r="C1200" s="3" t="s">
        <v>1169</v>
      </c>
      <c r="D1200" s="3" t="s">
        <v>1170</v>
      </c>
      <c r="E1200" s="3" t="s">
        <v>1249</v>
      </c>
      <c r="F1200" s="4" t="s">
        <v>1269</v>
      </c>
      <c r="G1200" s="14" t="s">
        <v>1270</v>
      </c>
    </row>
    <row r="1201" spans="1:7" ht="15" customHeight="1">
      <c r="A1201" s="3" t="s">
        <v>1237</v>
      </c>
      <c r="B1201" s="10" t="s">
        <v>1260</v>
      </c>
      <c r="C1201" s="3" t="s">
        <v>1169</v>
      </c>
      <c r="D1201" s="3" t="s">
        <v>1133</v>
      </c>
      <c r="E1201" s="3" t="s">
        <v>1250</v>
      </c>
      <c r="F1201" s="4" t="s">
        <v>1075</v>
      </c>
      <c r="G1201" s="14" t="s">
        <v>1270</v>
      </c>
    </row>
    <row r="1202" spans="1:7" ht="15" customHeight="1">
      <c r="A1202" s="3" t="s">
        <v>1237</v>
      </c>
      <c r="B1202" s="10" t="s">
        <v>1067</v>
      </c>
      <c r="C1202" s="3" t="s">
        <v>1169</v>
      </c>
      <c r="D1202" s="3" t="s">
        <v>1133</v>
      </c>
      <c r="E1202" s="3" t="s">
        <v>1250</v>
      </c>
      <c r="F1202" s="4" t="s">
        <v>1076</v>
      </c>
      <c r="G1202" s="14" t="s">
        <v>1270</v>
      </c>
    </row>
    <row r="1203" spans="1:7" ht="15" customHeight="1">
      <c r="A1203" s="3" t="s">
        <v>1237</v>
      </c>
      <c r="B1203" s="10" t="s">
        <v>1068</v>
      </c>
      <c r="C1203" s="3" t="s">
        <v>1169</v>
      </c>
      <c r="D1203" s="3" t="s">
        <v>1133</v>
      </c>
      <c r="E1203" s="3" t="s">
        <v>1250</v>
      </c>
      <c r="F1203" s="4">
        <v>103</v>
      </c>
      <c r="G1203" s="14" t="s">
        <v>1270</v>
      </c>
    </row>
    <row r="1204" spans="1:7" ht="15" customHeight="1">
      <c r="A1204" s="3" t="s">
        <v>1237</v>
      </c>
      <c r="B1204" s="10" t="s">
        <v>1266</v>
      </c>
      <c r="C1204" s="3" t="s">
        <v>1169</v>
      </c>
      <c r="D1204" s="3" t="s">
        <v>1133</v>
      </c>
      <c r="E1204" s="3" t="s">
        <v>1250</v>
      </c>
      <c r="F1204" s="4">
        <v>96</v>
      </c>
      <c r="G1204" s="14" t="s">
        <v>1270</v>
      </c>
    </row>
    <row r="1205" spans="1:7" ht="15" customHeight="1">
      <c r="A1205" s="3" t="s">
        <v>1237</v>
      </c>
      <c r="B1205" s="10" t="s">
        <v>1261</v>
      </c>
      <c r="C1205" s="3" t="s">
        <v>1169</v>
      </c>
      <c r="D1205" s="3" t="s">
        <v>1133</v>
      </c>
      <c r="E1205" s="3" t="s">
        <v>1250</v>
      </c>
      <c r="F1205" s="4">
        <v>98</v>
      </c>
      <c r="G1205" s="14" t="s">
        <v>1270</v>
      </c>
    </row>
    <row r="1206" spans="1:7" ht="15" customHeight="1">
      <c r="A1206" s="3" t="s">
        <v>1237</v>
      </c>
      <c r="B1206" s="10" t="s">
        <v>1065</v>
      </c>
      <c r="C1206" s="3" t="s">
        <v>1169</v>
      </c>
      <c r="D1206" s="3" t="s">
        <v>1133</v>
      </c>
      <c r="E1206" s="3" t="s">
        <v>1251</v>
      </c>
      <c r="F1206" s="4">
        <v>105</v>
      </c>
      <c r="G1206" s="14" t="s">
        <v>1270</v>
      </c>
    </row>
    <row r="1207" spans="1:7" ht="15" customHeight="1">
      <c r="A1207" s="3" t="s">
        <v>1237</v>
      </c>
      <c r="B1207" s="10" t="s">
        <v>1066</v>
      </c>
      <c r="C1207" s="3" t="s">
        <v>1169</v>
      </c>
      <c r="D1207" s="3" t="s">
        <v>1133</v>
      </c>
      <c r="E1207" s="3" t="s">
        <v>1251</v>
      </c>
      <c r="F1207" s="4">
        <v>105</v>
      </c>
      <c r="G1207" s="14" t="s">
        <v>1270</v>
      </c>
    </row>
    <row r="1208" spans="1:7" ht="15" customHeight="1">
      <c r="A1208" s="3" t="s">
        <v>1237</v>
      </c>
      <c r="B1208" s="10" t="s">
        <v>1267</v>
      </c>
      <c r="C1208" s="3" t="s">
        <v>1169</v>
      </c>
      <c r="D1208" s="3" t="s">
        <v>1133</v>
      </c>
      <c r="E1208" s="3" t="s">
        <v>1252</v>
      </c>
      <c r="F1208" s="4">
        <v>104</v>
      </c>
      <c r="G1208" s="14" t="s">
        <v>1270</v>
      </c>
    </row>
    <row r="1209" spans="1:7" ht="15" customHeight="1">
      <c r="A1209" s="3" t="s">
        <v>1237</v>
      </c>
      <c r="B1209" s="10" t="s">
        <v>1262</v>
      </c>
      <c r="C1209" s="3" t="s">
        <v>1169</v>
      </c>
      <c r="D1209" s="3" t="s">
        <v>1133</v>
      </c>
      <c r="E1209" s="3" t="s">
        <v>1253</v>
      </c>
      <c r="F1209" s="4">
        <v>105</v>
      </c>
      <c r="G1209" s="14" t="s">
        <v>1270</v>
      </c>
    </row>
    <row r="1210" spans="1:7" ht="15" customHeight="1">
      <c r="A1210" s="3" t="s">
        <v>1237</v>
      </c>
      <c r="B1210" s="10" t="s">
        <v>1063</v>
      </c>
      <c r="C1210" s="3" t="s">
        <v>1169</v>
      </c>
      <c r="D1210" s="3" t="s">
        <v>1133</v>
      </c>
      <c r="E1210" s="3" t="s">
        <v>1254</v>
      </c>
      <c r="F1210" s="4">
        <v>96</v>
      </c>
      <c r="G1210" s="14" t="s">
        <v>1270</v>
      </c>
    </row>
    <row r="1211" spans="1:7" ht="15" customHeight="1">
      <c r="A1211" s="3" t="s">
        <v>1237</v>
      </c>
      <c r="B1211" s="10" t="s">
        <v>1064</v>
      </c>
      <c r="C1211" s="3" t="s">
        <v>1169</v>
      </c>
      <c r="D1211" s="3" t="s">
        <v>1133</v>
      </c>
      <c r="E1211" s="3" t="s">
        <v>1254</v>
      </c>
      <c r="F1211" s="4">
        <v>99</v>
      </c>
      <c r="G1211" s="14" t="s">
        <v>1270</v>
      </c>
    </row>
    <row r="1212" spans="1:7" ht="15" customHeight="1">
      <c r="A1212" s="3" t="s">
        <v>1237</v>
      </c>
      <c r="B1212" s="10" t="s">
        <v>1268</v>
      </c>
      <c r="C1212" s="3" t="s">
        <v>1169</v>
      </c>
      <c r="D1212" s="3" t="s">
        <v>1133</v>
      </c>
      <c r="E1212" s="3" t="s">
        <v>1254</v>
      </c>
      <c r="F1212" s="4">
        <v>98</v>
      </c>
      <c r="G1212" s="14" t="s">
        <v>1270</v>
      </c>
    </row>
    <row r="1213" spans="1:7" ht="15" customHeight="1">
      <c r="A1213" s="3" t="s">
        <v>1237</v>
      </c>
      <c r="B1213" s="10" t="s">
        <v>1263</v>
      </c>
      <c r="C1213" s="3" t="s">
        <v>1169</v>
      </c>
      <c r="D1213" s="3" t="s">
        <v>1182</v>
      </c>
      <c r="E1213" s="3" t="s">
        <v>1255</v>
      </c>
      <c r="F1213" s="4" t="s">
        <v>1041</v>
      </c>
      <c r="G1213" s="14" t="s">
        <v>1270</v>
      </c>
    </row>
    <row r="1214" spans="1:7" ht="15" customHeight="1">
      <c r="A1214" s="3" t="s">
        <v>1237</v>
      </c>
      <c r="B1214" s="10" t="s">
        <v>1062</v>
      </c>
      <c r="C1214" s="3" t="s">
        <v>1169</v>
      </c>
      <c r="D1214" s="3" t="s">
        <v>1182</v>
      </c>
      <c r="E1214" s="3" t="s">
        <v>1255</v>
      </c>
      <c r="F1214" s="4">
        <v>105</v>
      </c>
      <c r="G1214" s="14" t="s">
        <v>1270</v>
      </c>
    </row>
    <row r="1215" spans="1:7" ht="15" customHeight="1">
      <c r="A1215" s="3" t="s">
        <v>1237</v>
      </c>
      <c r="B1215" s="10" t="s">
        <v>1061</v>
      </c>
      <c r="C1215" s="3" t="s">
        <v>1169</v>
      </c>
      <c r="D1215" s="3" t="s">
        <v>1182</v>
      </c>
      <c r="E1215" s="3" t="s">
        <v>1256</v>
      </c>
      <c r="F1215" s="4">
        <v>102</v>
      </c>
      <c r="G1215" s="14" t="s">
        <v>1270</v>
      </c>
    </row>
    <row r="1216" spans="1:7" ht="15" customHeight="1">
      <c r="A1216" s="3" t="s">
        <v>1237</v>
      </c>
      <c r="B1216" s="10" t="s">
        <v>1060</v>
      </c>
      <c r="C1216" s="3" t="s">
        <v>1167</v>
      </c>
      <c r="D1216" s="3" t="s">
        <v>1182</v>
      </c>
      <c r="E1216" s="3" t="s">
        <v>1257</v>
      </c>
      <c r="F1216" s="4" t="s">
        <v>1078</v>
      </c>
      <c r="G1216" s="14" t="s">
        <v>1270</v>
      </c>
    </row>
    <row r="1217" spans="1:7" ht="15" customHeight="1">
      <c r="A1217" s="3" t="s">
        <v>1276</v>
      </c>
      <c r="B1217" s="10" t="s">
        <v>1273</v>
      </c>
      <c r="C1217" s="3" t="s">
        <v>1163</v>
      </c>
      <c r="D1217" s="3" t="s">
        <v>1277</v>
      </c>
      <c r="E1217" s="3" t="s">
        <v>1275</v>
      </c>
      <c r="F1217" s="4">
        <v>106</v>
      </c>
      <c r="G1217" s="14" t="s">
        <v>1278</v>
      </c>
    </row>
    <row r="1218" spans="1:7" ht="15" customHeight="1">
      <c r="A1218" s="3" t="s">
        <v>1276</v>
      </c>
      <c r="B1218" s="5" t="s">
        <v>1274</v>
      </c>
      <c r="C1218" s="3" t="s">
        <v>1238</v>
      </c>
      <c r="D1218" s="3" t="s">
        <v>1277</v>
      </c>
      <c r="E1218" s="3" t="s">
        <v>1275</v>
      </c>
      <c r="F1218" s="4">
        <v>105</v>
      </c>
      <c r="G1218" s="14" t="s">
        <v>1278</v>
      </c>
    </row>
    <row r="1219" spans="1:7" ht="15" customHeight="1">
      <c r="A1219" s="3" t="s">
        <v>1282</v>
      </c>
      <c r="B1219" s="10" t="s">
        <v>1300</v>
      </c>
      <c r="C1219" s="3" t="s">
        <v>1295</v>
      </c>
      <c r="D1219" s="3" t="s">
        <v>1296</v>
      </c>
      <c r="E1219" s="3" t="s">
        <v>1297</v>
      </c>
      <c r="F1219" s="4"/>
      <c r="G1219" s="14" t="s">
        <v>1280</v>
      </c>
    </row>
    <row r="1220" spans="1:7" ht="15" customHeight="1">
      <c r="A1220" s="3" t="s">
        <v>1282</v>
      </c>
      <c r="B1220" s="10" t="s">
        <v>1302</v>
      </c>
      <c r="C1220" s="3" t="s">
        <v>1304</v>
      </c>
      <c r="D1220" s="3" t="s">
        <v>1296</v>
      </c>
      <c r="E1220" s="3" t="s">
        <v>1305</v>
      </c>
      <c r="F1220" s="4"/>
      <c r="G1220" s="14" t="s">
        <v>1280</v>
      </c>
    </row>
    <row r="1221" spans="1:7" ht="15" customHeight="1">
      <c r="A1221" s="3" t="s">
        <v>1282</v>
      </c>
      <c r="B1221" s="5" t="s">
        <v>1303</v>
      </c>
      <c r="C1221" s="3" t="s">
        <v>1295</v>
      </c>
      <c r="D1221" s="3" t="s">
        <v>1301</v>
      </c>
      <c r="E1221" s="3" t="s">
        <v>1301</v>
      </c>
      <c r="F1221" s="4"/>
      <c r="G1221" s="14" t="s">
        <v>1280</v>
      </c>
    </row>
    <row r="1222" spans="1:7" ht="15" customHeight="1">
      <c r="A1222" s="3" t="s">
        <v>1283</v>
      </c>
      <c r="B1222" s="5" t="s">
        <v>1348</v>
      </c>
      <c r="C1222" s="3" t="s">
        <v>1308</v>
      </c>
      <c r="D1222" s="3" t="s">
        <v>1306</v>
      </c>
      <c r="E1222" s="3" t="s">
        <v>1307</v>
      </c>
      <c r="F1222" s="4"/>
      <c r="G1222" s="14" t="s">
        <v>1280</v>
      </c>
    </row>
    <row r="1223" spans="1:7" ht="15" customHeight="1">
      <c r="A1223" s="3" t="s">
        <v>1284</v>
      </c>
      <c r="B1223" s="5" t="s">
        <v>1309</v>
      </c>
      <c r="C1223" s="3" t="s">
        <v>1304</v>
      </c>
      <c r="D1223" s="3" t="s">
        <v>1306</v>
      </c>
      <c r="E1223" s="3" t="s">
        <v>1307</v>
      </c>
      <c r="F1223" s="4"/>
      <c r="G1223" s="14" t="s">
        <v>1280</v>
      </c>
    </row>
    <row r="1224" spans="1:7" ht="15" customHeight="1">
      <c r="A1224" s="3" t="s">
        <v>1284</v>
      </c>
      <c r="B1224" s="5" t="s">
        <v>1349</v>
      </c>
      <c r="C1224" s="3" t="s">
        <v>1304</v>
      </c>
      <c r="D1224" s="3" t="s">
        <v>1306</v>
      </c>
      <c r="E1224" s="3" t="s">
        <v>1310</v>
      </c>
      <c r="F1224" s="4"/>
      <c r="G1224" s="14" t="s">
        <v>1280</v>
      </c>
    </row>
    <row r="1225" spans="1:7" ht="15" customHeight="1">
      <c r="A1225" s="3" t="s">
        <v>1284</v>
      </c>
      <c r="B1225" s="5" t="s">
        <v>1350</v>
      </c>
      <c r="C1225" s="3" t="s">
        <v>1304</v>
      </c>
      <c r="D1225" s="3" t="s">
        <v>1301</v>
      </c>
      <c r="E1225" s="3" t="s">
        <v>1301</v>
      </c>
      <c r="F1225" s="4"/>
      <c r="G1225" s="14" t="s">
        <v>1280</v>
      </c>
    </row>
    <row r="1226" spans="1:7" ht="15" customHeight="1">
      <c r="A1226" s="3" t="s">
        <v>1284</v>
      </c>
      <c r="B1226" s="5" t="s">
        <v>1351</v>
      </c>
      <c r="C1226" s="3" t="s">
        <v>1304</v>
      </c>
      <c r="D1226" s="3" t="s">
        <v>948</v>
      </c>
      <c r="E1226" s="3" t="s">
        <v>1310</v>
      </c>
      <c r="F1226" s="4"/>
      <c r="G1226" s="14" t="s">
        <v>1280</v>
      </c>
    </row>
    <row r="1227" spans="1:7" ht="15" customHeight="1">
      <c r="A1227" s="3" t="s">
        <v>1285</v>
      </c>
      <c r="B1227" s="5" t="s">
        <v>1352</v>
      </c>
      <c r="C1227" s="3" t="s">
        <v>1304</v>
      </c>
      <c r="D1227" s="3" t="s">
        <v>1301</v>
      </c>
      <c r="E1227" s="3" t="s">
        <v>1301</v>
      </c>
      <c r="F1227" s="4"/>
      <c r="G1227" s="14" t="s">
        <v>1280</v>
      </c>
    </row>
    <row r="1228" spans="1:7" ht="15" customHeight="1">
      <c r="A1228" s="3" t="s">
        <v>1286</v>
      </c>
      <c r="B1228" s="5" t="s">
        <v>1353</v>
      </c>
      <c r="C1228" s="3" t="s">
        <v>1304</v>
      </c>
      <c r="D1228" s="3" t="s">
        <v>1313</v>
      </c>
      <c r="E1228" s="3" t="s">
        <v>1312</v>
      </c>
      <c r="F1228" s="4"/>
      <c r="G1228" s="14" t="s">
        <v>1280</v>
      </c>
    </row>
    <row r="1229" spans="1:7" ht="15" customHeight="1">
      <c r="A1229" s="3" t="s">
        <v>1286</v>
      </c>
      <c r="B1229" s="22" t="s">
        <v>1375</v>
      </c>
      <c r="C1229" s="3" t="s">
        <v>1308</v>
      </c>
      <c r="D1229" s="3" t="s">
        <v>1314</v>
      </c>
      <c r="E1229" s="3" t="s">
        <v>1281</v>
      </c>
      <c r="F1229" s="4"/>
      <c r="G1229" s="14" t="s">
        <v>1280</v>
      </c>
    </row>
    <row r="1230" spans="1:7" ht="15" customHeight="1">
      <c r="A1230" s="3" t="s">
        <v>1286</v>
      </c>
      <c r="B1230" s="5" t="s">
        <v>1354</v>
      </c>
      <c r="C1230" s="3" t="s">
        <v>1304</v>
      </c>
      <c r="D1230" s="3" t="s">
        <v>1314</v>
      </c>
      <c r="E1230" s="3" t="s">
        <v>1315</v>
      </c>
      <c r="F1230" s="4"/>
      <c r="G1230" s="14" t="s">
        <v>1280</v>
      </c>
    </row>
    <row r="1231" spans="1:7" ht="15" customHeight="1">
      <c r="A1231" s="3" t="s">
        <v>1287</v>
      </c>
      <c r="B1231" s="5" t="s">
        <v>1316</v>
      </c>
      <c r="C1231" s="3" t="s">
        <v>1308</v>
      </c>
      <c r="D1231" s="3" t="s">
        <v>948</v>
      </c>
      <c r="E1231" s="3" t="s">
        <v>1317</v>
      </c>
      <c r="F1231" s="4"/>
      <c r="G1231" s="14" t="s">
        <v>1280</v>
      </c>
    </row>
    <row r="1232" spans="1:7" ht="15" customHeight="1">
      <c r="A1232" s="3" t="s">
        <v>1287</v>
      </c>
      <c r="B1232" s="5" t="s">
        <v>1355</v>
      </c>
      <c r="C1232" s="3" t="s">
        <v>1308</v>
      </c>
      <c r="D1232" s="3" t="s">
        <v>1318</v>
      </c>
      <c r="E1232" s="3" t="s">
        <v>1301</v>
      </c>
      <c r="F1232" s="4"/>
      <c r="G1232" s="14" t="s">
        <v>1280</v>
      </c>
    </row>
    <row r="1233" spans="1:7" ht="15" customHeight="1">
      <c r="A1233" s="3" t="s">
        <v>1287</v>
      </c>
      <c r="B1233" s="5" t="s">
        <v>1356</v>
      </c>
      <c r="C1233" s="3" t="s">
        <v>1304</v>
      </c>
      <c r="D1233" s="3" t="s">
        <v>1319</v>
      </c>
      <c r="E1233" s="3" t="s">
        <v>1312</v>
      </c>
      <c r="F1233" s="4"/>
      <c r="G1233" s="14" t="s">
        <v>1280</v>
      </c>
    </row>
    <row r="1234" spans="1:7" ht="15" customHeight="1">
      <c r="A1234" s="3" t="s">
        <v>1287</v>
      </c>
      <c r="B1234" s="5" t="s">
        <v>1357</v>
      </c>
      <c r="C1234" s="3" t="s">
        <v>972</v>
      </c>
      <c r="D1234" s="3" t="s">
        <v>1319</v>
      </c>
      <c r="E1234" s="3" t="s">
        <v>1310</v>
      </c>
      <c r="F1234" s="4"/>
      <c r="G1234" s="14" t="s">
        <v>1280</v>
      </c>
    </row>
    <row r="1235" spans="1:7" ht="15" customHeight="1">
      <c r="A1235" s="3" t="s">
        <v>1287</v>
      </c>
      <c r="B1235" s="5" t="s">
        <v>1358</v>
      </c>
      <c r="C1235" s="3" t="s">
        <v>1304</v>
      </c>
      <c r="D1235" s="3" t="s">
        <v>1320</v>
      </c>
      <c r="E1235" s="3" t="s">
        <v>1301</v>
      </c>
      <c r="F1235" s="4"/>
      <c r="G1235" s="14" t="s">
        <v>1280</v>
      </c>
    </row>
    <row r="1236" spans="1:7" ht="15" customHeight="1">
      <c r="A1236" s="3" t="s">
        <v>1287</v>
      </c>
      <c r="B1236" s="5" t="s">
        <v>1359</v>
      </c>
      <c r="C1236" s="3" t="s">
        <v>1308</v>
      </c>
      <c r="D1236" s="3" t="s">
        <v>1306</v>
      </c>
      <c r="E1236" s="3" t="s">
        <v>1321</v>
      </c>
      <c r="F1236" s="4"/>
      <c r="G1236" s="14" t="s">
        <v>1280</v>
      </c>
    </row>
    <row r="1237" spans="1:7" ht="15" customHeight="1">
      <c r="A1237" s="3" t="s">
        <v>1288</v>
      </c>
      <c r="B1237" s="5" t="s">
        <v>1360</v>
      </c>
      <c r="C1237" s="3" t="s">
        <v>1308</v>
      </c>
      <c r="D1237" s="3" t="s">
        <v>1311</v>
      </c>
      <c r="E1237" s="3" t="s">
        <v>1322</v>
      </c>
      <c r="F1237" s="4"/>
      <c r="G1237" s="14" t="s">
        <v>1280</v>
      </c>
    </row>
    <row r="1238" spans="1:7" ht="15" customHeight="1">
      <c r="A1238" s="3" t="s">
        <v>1288</v>
      </c>
      <c r="B1238" s="5" t="s">
        <v>1361</v>
      </c>
      <c r="C1238" s="3" t="s">
        <v>1308</v>
      </c>
      <c r="D1238" s="3" t="s">
        <v>1323</v>
      </c>
      <c r="E1238" s="3" t="s">
        <v>1307</v>
      </c>
      <c r="F1238" s="4"/>
      <c r="G1238" s="14" t="s">
        <v>1280</v>
      </c>
    </row>
    <row r="1239" spans="1:7" ht="15" customHeight="1">
      <c r="A1239" s="3" t="s">
        <v>1288</v>
      </c>
      <c r="B1239" s="5" t="s">
        <v>2047</v>
      </c>
      <c r="C1239" s="3" t="s">
        <v>1304</v>
      </c>
      <c r="D1239" s="3" t="s">
        <v>1311</v>
      </c>
      <c r="E1239" s="3" t="s">
        <v>1312</v>
      </c>
      <c r="F1239" s="4"/>
      <c r="G1239" s="14" t="s">
        <v>1280</v>
      </c>
    </row>
    <row r="1240" spans="1:7" ht="15" customHeight="1">
      <c r="A1240" s="3" t="s">
        <v>1288</v>
      </c>
      <c r="B1240" s="5" t="s">
        <v>1362</v>
      </c>
      <c r="C1240" s="3" t="s">
        <v>1304</v>
      </c>
      <c r="D1240" s="3" t="s">
        <v>1324</v>
      </c>
      <c r="E1240" s="3" t="s">
        <v>1325</v>
      </c>
      <c r="F1240" s="4"/>
      <c r="G1240" s="14" t="s">
        <v>1280</v>
      </c>
    </row>
    <row r="1241" spans="1:7" ht="15" customHeight="1">
      <c r="A1241" s="3" t="s">
        <v>1289</v>
      </c>
      <c r="B1241" s="5" t="s">
        <v>1363</v>
      </c>
      <c r="C1241" s="3" t="s">
        <v>974</v>
      </c>
      <c r="D1241" s="3" t="s">
        <v>1326</v>
      </c>
      <c r="E1241" s="3" t="s">
        <v>1328</v>
      </c>
      <c r="F1241" s="4"/>
      <c r="G1241" s="14" t="s">
        <v>1280</v>
      </c>
    </row>
    <row r="1242" spans="1:7" ht="15" customHeight="1">
      <c r="A1242" s="3" t="s">
        <v>1289</v>
      </c>
      <c r="B1242" s="5" t="s">
        <v>1364</v>
      </c>
      <c r="C1242" s="3" t="s">
        <v>1304</v>
      </c>
      <c r="D1242" s="3" t="s">
        <v>1329</v>
      </c>
      <c r="E1242" s="3" t="s">
        <v>1327</v>
      </c>
      <c r="F1242" s="4"/>
      <c r="G1242" s="14" t="s">
        <v>1280</v>
      </c>
    </row>
    <row r="1243" spans="1:7" ht="15" customHeight="1">
      <c r="A1243" s="3" t="s">
        <v>1289</v>
      </c>
      <c r="B1243" s="5" t="s">
        <v>1365</v>
      </c>
      <c r="C1243" s="3" t="s">
        <v>1304</v>
      </c>
      <c r="D1243" s="3" t="s">
        <v>1330</v>
      </c>
      <c r="E1243" s="3" t="s">
        <v>1331</v>
      </c>
      <c r="F1243" s="4"/>
      <c r="G1243" s="14" t="s">
        <v>1280</v>
      </c>
    </row>
    <row r="1244" spans="1:7" ht="15" customHeight="1">
      <c r="A1244" s="3" t="s">
        <v>1289</v>
      </c>
      <c r="B1244" s="5" t="s">
        <v>1366</v>
      </c>
      <c r="C1244" s="3" t="s">
        <v>1304</v>
      </c>
      <c r="D1244" s="3" t="s">
        <v>1332</v>
      </c>
      <c r="E1244" s="3" t="s">
        <v>1333</v>
      </c>
      <c r="F1244" s="4"/>
      <c r="G1244" s="14" t="s">
        <v>1280</v>
      </c>
    </row>
    <row r="1245" spans="1:7" ht="15" customHeight="1">
      <c r="A1245" s="3" t="s">
        <v>1290</v>
      </c>
      <c r="B1245" s="5" t="s">
        <v>1367</v>
      </c>
      <c r="C1245" s="3" t="s">
        <v>1304</v>
      </c>
      <c r="D1245" s="3" t="s">
        <v>1334</v>
      </c>
      <c r="E1245" s="3" t="s">
        <v>1335</v>
      </c>
      <c r="F1245" s="4"/>
      <c r="G1245" s="14" t="s">
        <v>1280</v>
      </c>
    </row>
    <row r="1246" spans="1:7" ht="15" customHeight="1">
      <c r="A1246" s="3" t="s">
        <v>1290</v>
      </c>
      <c r="B1246" s="5" t="s">
        <v>1368</v>
      </c>
      <c r="C1246" s="3" t="s">
        <v>1304</v>
      </c>
      <c r="D1246" s="3" t="s">
        <v>948</v>
      </c>
      <c r="E1246" s="3" t="s">
        <v>1310</v>
      </c>
      <c r="F1246" s="4"/>
      <c r="G1246" s="14" t="s">
        <v>1280</v>
      </c>
    </row>
    <row r="1247" spans="1:7" ht="15" customHeight="1">
      <c r="A1247" s="3" t="s">
        <v>1290</v>
      </c>
      <c r="B1247" s="5" t="s">
        <v>1369</v>
      </c>
      <c r="C1247" s="3" t="s">
        <v>1304</v>
      </c>
      <c r="D1247" s="3" t="s">
        <v>1336</v>
      </c>
      <c r="E1247" s="3" t="s">
        <v>1337</v>
      </c>
      <c r="F1247" s="4"/>
      <c r="G1247" s="14" t="s">
        <v>1280</v>
      </c>
    </row>
    <row r="1248" spans="1:7" ht="15" customHeight="1">
      <c r="A1248" s="3" t="s">
        <v>1291</v>
      </c>
      <c r="B1248" s="22" t="s">
        <v>1373</v>
      </c>
      <c r="C1248" s="3" t="s">
        <v>1304</v>
      </c>
      <c r="D1248" s="3" t="s">
        <v>1338</v>
      </c>
      <c r="E1248" s="3" t="s">
        <v>1339</v>
      </c>
      <c r="F1248" s="4"/>
      <c r="G1248" s="14" t="s">
        <v>1280</v>
      </c>
    </row>
    <row r="1249" spans="1:7" ht="15" customHeight="1">
      <c r="A1249" s="3" t="s">
        <v>1292</v>
      </c>
      <c r="B1249" s="5" t="s">
        <v>1370</v>
      </c>
      <c r="C1249" s="3" t="s">
        <v>1308</v>
      </c>
      <c r="D1249" s="3" t="s">
        <v>1340</v>
      </c>
      <c r="E1249" s="3" t="s">
        <v>1341</v>
      </c>
      <c r="F1249" s="4"/>
      <c r="G1249" s="14" t="s">
        <v>1280</v>
      </c>
    </row>
    <row r="1250" spans="1:7" ht="15" customHeight="1">
      <c r="A1250" s="3" t="s">
        <v>1293</v>
      </c>
      <c r="B1250" s="22" t="s">
        <v>1374</v>
      </c>
      <c r="C1250" s="3" t="s">
        <v>1304</v>
      </c>
      <c r="D1250" s="3" t="s">
        <v>1342</v>
      </c>
      <c r="E1250" s="3" t="s">
        <v>1343</v>
      </c>
      <c r="F1250" s="4"/>
      <c r="G1250" s="14" t="s">
        <v>1280</v>
      </c>
    </row>
    <row r="1251" spans="1:7" ht="15" customHeight="1">
      <c r="A1251" s="3" t="s">
        <v>1294</v>
      </c>
      <c r="B1251" s="5" t="s">
        <v>1371</v>
      </c>
      <c r="C1251" s="3" t="s">
        <v>1304</v>
      </c>
      <c r="D1251" s="3" t="s">
        <v>1344</v>
      </c>
      <c r="E1251" s="3" t="s">
        <v>1345</v>
      </c>
      <c r="F1251" s="4"/>
      <c r="G1251" s="14" t="s">
        <v>1280</v>
      </c>
    </row>
    <row r="1252" spans="1:7" ht="15" customHeight="1">
      <c r="A1252" s="3" t="s">
        <v>1346</v>
      </c>
      <c r="B1252" s="5" t="s">
        <v>1372</v>
      </c>
      <c r="C1252" s="3" t="s">
        <v>1304</v>
      </c>
      <c r="D1252" s="3" t="s">
        <v>1324</v>
      </c>
      <c r="E1252" s="3" t="s">
        <v>1347</v>
      </c>
      <c r="F1252" s="4"/>
      <c r="G1252" s="14" t="s">
        <v>1280</v>
      </c>
    </row>
    <row r="1253" spans="1:7" ht="15" customHeight="1">
      <c r="A1253" s="3" t="s">
        <v>1283</v>
      </c>
      <c r="B1253" s="25" t="s">
        <v>1997</v>
      </c>
      <c r="C1253" s="3" t="s">
        <v>1550</v>
      </c>
      <c r="D1253" s="3"/>
      <c r="E1253" s="3" t="s">
        <v>1676</v>
      </c>
      <c r="F1253" s="4">
        <v>105</v>
      </c>
      <c r="G1253" s="14" t="s">
        <v>1707</v>
      </c>
    </row>
    <row r="1254" spans="1:7" ht="15" customHeight="1">
      <c r="A1254" s="3" t="s">
        <v>1283</v>
      </c>
      <c r="B1254" s="25" t="s">
        <v>1998</v>
      </c>
      <c r="C1254" s="3" t="s">
        <v>1550</v>
      </c>
      <c r="D1254" s="3"/>
      <c r="E1254" s="3" t="s">
        <v>1676</v>
      </c>
      <c r="F1254" s="4" t="s">
        <v>1713</v>
      </c>
      <c r="G1254" s="14" t="s">
        <v>1707</v>
      </c>
    </row>
    <row r="1255" spans="1:7" ht="15" customHeight="1">
      <c r="A1255" s="3" t="s">
        <v>1283</v>
      </c>
      <c r="B1255" s="25" t="s">
        <v>1999</v>
      </c>
      <c r="C1255" s="3" t="s">
        <v>1550</v>
      </c>
      <c r="D1255" s="3"/>
      <c r="E1255" s="3" t="s">
        <v>1787</v>
      </c>
      <c r="F1255" s="4">
        <v>103</v>
      </c>
      <c r="G1255" s="14" t="s">
        <v>1707</v>
      </c>
    </row>
    <row r="1256" spans="1:7" ht="15" customHeight="1">
      <c r="A1256" s="3" t="s">
        <v>1283</v>
      </c>
      <c r="B1256" s="25" t="s">
        <v>2000</v>
      </c>
      <c r="C1256" s="3" t="s">
        <v>1298</v>
      </c>
      <c r="D1256" s="3"/>
      <c r="E1256" s="3" t="s">
        <v>1787</v>
      </c>
      <c r="F1256" s="4"/>
      <c r="G1256" s="14" t="s">
        <v>1795</v>
      </c>
    </row>
    <row r="1257" spans="1:7" ht="15" customHeight="1">
      <c r="A1257" s="3" t="s">
        <v>1283</v>
      </c>
      <c r="B1257" s="25" t="s">
        <v>2001</v>
      </c>
      <c r="C1257" s="3" t="s">
        <v>1550</v>
      </c>
      <c r="D1257" s="3"/>
      <c r="E1257" s="3" t="s">
        <v>1577</v>
      </c>
      <c r="F1257" s="4">
        <v>104</v>
      </c>
      <c r="G1257" s="14" t="s">
        <v>1707</v>
      </c>
    </row>
    <row r="1258" spans="1:7" ht="15" customHeight="1">
      <c r="A1258" s="3" t="s">
        <v>1283</v>
      </c>
      <c r="B1258" s="25" t="s">
        <v>2002</v>
      </c>
      <c r="C1258" s="3" t="s">
        <v>1295</v>
      </c>
      <c r="D1258" s="3"/>
      <c r="E1258" s="3" t="s">
        <v>1634</v>
      </c>
      <c r="F1258" s="4">
        <v>105</v>
      </c>
      <c r="G1258" s="14" t="s">
        <v>1707</v>
      </c>
    </row>
    <row r="1259" spans="1:7" ht="15" customHeight="1">
      <c r="A1259" s="3" t="s">
        <v>1283</v>
      </c>
      <c r="B1259" s="25" t="s">
        <v>1743</v>
      </c>
      <c r="C1259" s="3" t="s">
        <v>1295</v>
      </c>
      <c r="D1259" s="3"/>
      <c r="E1259" s="3" t="s">
        <v>1628</v>
      </c>
      <c r="F1259" s="4">
        <v>106</v>
      </c>
      <c r="G1259" s="14" t="s">
        <v>1707</v>
      </c>
    </row>
    <row r="1260" spans="1:7" ht="15" customHeight="1">
      <c r="A1260" s="3" t="s">
        <v>1283</v>
      </c>
      <c r="B1260" s="25" t="s">
        <v>1750</v>
      </c>
      <c r="C1260" s="3" t="s">
        <v>1295</v>
      </c>
      <c r="D1260" s="3"/>
      <c r="E1260" s="3" t="s">
        <v>1628</v>
      </c>
      <c r="F1260" s="4">
        <v>105</v>
      </c>
      <c r="G1260" s="14" t="s">
        <v>1707</v>
      </c>
    </row>
    <row r="1261" spans="1:7" ht="15" customHeight="1">
      <c r="A1261" s="3" t="s">
        <v>1283</v>
      </c>
      <c r="B1261" s="25" t="s">
        <v>1768</v>
      </c>
      <c r="C1261" s="3" t="s">
        <v>1298</v>
      </c>
      <c r="D1261" s="3"/>
      <c r="E1261" s="3" t="s">
        <v>1628</v>
      </c>
      <c r="F1261" s="4">
        <v>102</v>
      </c>
      <c r="G1261" s="14" t="s">
        <v>1707</v>
      </c>
    </row>
    <row r="1262" spans="1:7" ht="15" customHeight="1">
      <c r="A1262" s="3" t="s">
        <v>1283</v>
      </c>
      <c r="B1262" s="25" t="s">
        <v>1774</v>
      </c>
      <c r="C1262" s="3" t="s">
        <v>1298</v>
      </c>
      <c r="D1262" s="3"/>
      <c r="E1262" s="3" t="s">
        <v>1628</v>
      </c>
      <c r="F1262" s="4">
        <v>101</v>
      </c>
      <c r="G1262" s="14" t="s">
        <v>1707</v>
      </c>
    </row>
    <row r="1263" spans="1:7" ht="15" customHeight="1">
      <c r="A1263" s="3" t="s">
        <v>1283</v>
      </c>
      <c r="B1263" s="25" t="s">
        <v>1771</v>
      </c>
      <c r="C1263" s="3" t="s">
        <v>1295</v>
      </c>
      <c r="D1263" s="3"/>
      <c r="E1263" s="3" t="s">
        <v>1624</v>
      </c>
      <c r="F1263" s="4">
        <v>101</v>
      </c>
      <c r="G1263" s="14" t="s">
        <v>1707</v>
      </c>
    </row>
    <row r="1264" spans="1:7" ht="15" customHeight="1">
      <c r="A1264" s="3" t="s">
        <v>1283</v>
      </c>
      <c r="B1264" s="25" t="s">
        <v>1746</v>
      </c>
      <c r="C1264" s="3" t="s">
        <v>1295</v>
      </c>
      <c r="D1264" s="3"/>
      <c r="E1264" s="3" t="s">
        <v>1638</v>
      </c>
      <c r="F1264" s="4">
        <v>105</v>
      </c>
      <c r="G1264" s="14" t="s">
        <v>1707</v>
      </c>
    </row>
    <row r="1265" spans="1:7" ht="15" customHeight="1">
      <c r="A1265" s="3" t="s">
        <v>1283</v>
      </c>
      <c r="B1265" s="25" t="s">
        <v>1762</v>
      </c>
      <c r="C1265" s="3" t="s">
        <v>1298</v>
      </c>
      <c r="D1265" s="3"/>
      <c r="E1265" s="3" t="s">
        <v>1638</v>
      </c>
      <c r="F1265" s="4">
        <v>103</v>
      </c>
      <c r="G1265" s="14" t="s">
        <v>1707</v>
      </c>
    </row>
    <row r="1266" spans="1:7" ht="15" customHeight="1">
      <c r="A1266" s="3" t="s">
        <v>1283</v>
      </c>
      <c r="B1266" s="25" t="s">
        <v>1765</v>
      </c>
      <c r="C1266" s="3" t="s">
        <v>1298</v>
      </c>
      <c r="D1266" s="3"/>
      <c r="E1266" s="3" t="s">
        <v>1638</v>
      </c>
      <c r="F1266" s="4">
        <v>102</v>
      </c>
      <c r="G1266" s="14" t="s">
        <v>1707</v>
      </c>
    </row>
    <row r="1267" spans="1:7" ht="15" customHeight="1">
      <c r="A1267" s="3" t="s">
        <v>1283</v>
      </c>
      <c r="B1267" s="25" t="s">
        <v>1769</v>
      </c>
      <c r="C1267" s="3" t="s">
        <v>1295</v>
      </c>
      <c r="D1267" s="3"/>
      <c r="E1267" s="3" t="s">
        <v>1638</v>
      </c>
      <c r="F1267" s="4">
        <v>101</v>
      </c>
      <c r="G1267" s="14" t="s">
        <v>1707</v>
      </c>
    </row>
    <row r="1268" spans="1:7" ht="15" customHeight="1">
      <c r="A1268" s="3" t="s">
        <v>1283</v>
      </c>
      <c r="B1268" s="25" t="s">
        <v>1776</v>
      </c>
      <c r="C1268" s="3" t="s">
        <v>1298</v>
      </c>
      <c r="D1268" s="3"/>
      <c r="E1268" s="3" t="s">
        <v>1588</v>
      </c>
      <c r="F1268" s="4"/>
      <c r="G1268" s="14" t="s">
        <v>1794</v>
      </c>
    </row>
    <row r="1269" spans="1:7" ht="15" customHeight="1">
      <c r="A1269" s="3" t="s">
        <v>1283</v>
      </c>
      <c r="B1269" s="25" t="s">
        <v>1739</v>
      </c>
      <c r="C1269" s="3" t="s">
        <v>1796</v>
      </c>
      <c r="D1269" s="3"/>
      <c r="E1269" s="3" t="s">
        <v>1779</v>
      </c>
      <c r="F1269" s="4">
        <v>106</v>
      </c>
      <c r="G1269" s="14" t="s">
        <v>1707</v>
      </c>
    </row>
    <row r="1270" spans="1:7" ht="15" customHeight="1">
      <c r="A1270" s="3" t="s">
        <v>1283</v>
      </c>
      <c r="B1270" s="25" t="s">
        <v>1757</v>
      </c>
      <c r="C1270" s="3" t="s">
        <v>1295</v>
      </c>
      <c r="D1270" s="3"/>
      <c r="E1270" s="3" t="s">
        <v>1779</v>
      </c>
      <c r="F1270" s="4">
        <v>103</v>
      </c>
      <c r="G1270" s="14" t="s">
        <v>1707</v>
      </c>
    </row>
    <row r="1271" spans="1:7" ht="15" customHeight="1">
      <c r="A1271" s="3" t="s">
        <v>1283</v>
      </c>
      <c r="B1271" s="25" t="s">
        <v>1763</v>
      </c>
      <c r="C1271" s="3" t="s">
        <v>1298</v>
      </c>
      <c r="D1271" s="3"/>
      <c r="E1271" s="3" t="s">
        <v>1779</v>
      </c>
      <c r="F1271" s="4">
        <v>102</v>
      </c>
      <c r="G1271" s="14" t="s">
        <v>1707</v>
      </c>
    </row>
    <row r="1272" spans="1:7" ht="15" customHeight="1">
      <c r="A1272" s="3" t="s">
        <v>1283</v>
      </c>
      <c r="B1272" s="25" t="s">
        <v>1755</v>
      </c>
      <c r="C1272" s="3" t="s">
        <v>1298</v>
      </c>
      <c r="D1272" s="3"/>
      <c r="E1272" s="3" t="s">
        <v>1786</v>
      </c>
      <c r="F1272" s="4">
        <v>104</v>
      </c>
      <c r="G1272" s="14" t="s">
        <v>1707</v>
      </c>
    </row>
    <row r="1273" spans="1:7" ht="15" customHeight="1">
      <c r="A1273" s="3" t="s">
        <v>1283</v>
      </c>
      <c r="B1273" s="25" t="s">
        <v>2003</v>
      </c>
      <c r="C1273" s="3" t="s">
        <v>1550</v>
      </c>
      <c r="D1273" s="3"/>
      <c r="E1273" s="3" t="s">
        <v>1778</v>
      </c>
      <c r="F1273" s="4">
        <v>106</v>
      </c>
      <c r="G1273" s="14" t="s">
        <v>1707</v>
      </c>
    </row>
    <row r="1274" spans="1:7" ht="15" customHeight="1">
      <c r="A1274" s="3" t="s">
        <v>1283</v>
      </c>
      <c r="B1274" s="25" t="s">
        <v>1760</v>
      </c>
      <c r="C1274" s="3" t="s">
        <v>1298</v>
      </c>
      <c r="D1274" s="3"/>
      <c r="E1274" s="3" t="s">
        <v>1789</v>
      </c>
      <c r="F1274" s="4">
        <v>103</v>
      </c>
      <c r="G1274" s="14" t="s">
        <v>1707</v>
      </c>
    </row>
    <row r="1275" spans="1:7" ht="15" customHeight="1">
      <c r="A1275" s="3" t="s">
        <v>1283</v>
      </c>
      <c r="B1275" s="25" t="s">
        <v>1745</v>
      </c>
      <c r="C1275" s="3" t="s">
        <v>1550</v>
      </c>
      <c r="D1275" s="3"/>
      <c r="E1275" s="3" t="s">
        <v>1783</v>
      </c>
      <c r="F1275" s="4">
        <v>105</v>
      </c>
      <c r="G1275" s="14" t="s">
        <v>1707</v>
      </c>
    </row>
    <row r="1276" spans="1:7" ht="15" customHeight="1">
      <c r="A1276" s="3" t="s">
        <v>1283</v>
      </c>
      <c r="B1276" s="25" t="s">
        <v>1740</v>
      </c>
      <c r="C1276" s="3" t="s">
        <v>1295</v>
      </c>
      <c r="D1276" s="3"/>
      <c r="E1276" s="3" t="s">
        <v>1780</v>
      </c>
      <c r="F1276" s="4">
        <v>106</v>
      </c>
      <c r="G1276" s="14" t="s">
        <v>1707</v>
      </c>
    </row>
    <row r="1277" spans="1:7" ht="15" customHeight="1">
      <c r="A1277" s="3" t="s">
        <v>1283</v>
      </c>
      <c r="B1277" s="25" t="s">
        <v>1759</v>
      </c>
      <c r="C1277" s="3" t="s">
        <v>1295</v>
      </c>
      <c r="D1277" s="3"/>
      <c r="E1277" s="3" t="s">
        <v>1788</v>
      </c>
      <c r="F1277" s="4">
        <v>103</v>
      </c>
      <c r="G1277" s="14" t="s">
        <v>1707</v>
      </c>
    </row>
    <row r="1278" spans="1:7" ht="15" customHeight="1">
      <c r="A1278" s="3" t="s">
        <v>1283</v>
      </c>
      <c r="B1278" s="25" t="s">
        <v>1741</v>
      </c>
      <c r="C1278" s="3" t="s">
        <v>1295</v>
      </c>
      <c r="D1278" s="3"/>
      <c r="E1278" s="3" t="s">
        <v>1781</v>
      </c>
      <c r="F1278" s="4">
        <v>106</v>
      </c>
      <c r="G1278" s="14" t="s">
        <v>1707</v>
      </c>
    </row>
    <row r="1279" spans="1:7" ht="15" customHeight="1">
      <c r="A1279" s="3" t="s">
        <v>1283</v>
      </c>
      <c r="B1279" s="25" t="s">
        <v>1747</v>
      </c>
      <c r="C1279" s="3" t="s">
        <v>1295</v>
      </c>
      <c r="D1279" s="3"/>
      <c r="E1279" s="3" t="s">
        <v>1781</v>
      </c>
      <c r="F1279" s="4">
        <v>105</v>
      </c>
      <c r="G1279" s="14" t="s">
        <v>1707</v>
      </c>
    </row>
    <row r="1280" spans="1:7" ht="15" customHeight="1">
      <c r="A1280" s="3" t="s">
        <v>1283</v>
      </c>
      <c r="B1280" s="25" t="s">
        <v>1741</v>
      </c>
      <c r="C1280" s="3" t="s">
        <v>1295</v>
      </c>
      <c r="D1280" s="3"/>
      <c r="E1280" s="3" t="s">
        <v>1781</v>
      </c>
      <c r="F1280" s="4">
        <v>103</v>
      </c>
      <c r="G1280" s="14" t="s">
        <v>1707</v>
      </c>
    </row>
    <row r="1281" spans="1:7" ht="15" customHeight="1">
      <c r="A1281" s="3" t="s">
        <v>1283</v>
      </c>
      <c r="B1281" s="25" t="s">
        <v>1777</v>
      </c>
      <c r="C1281" s="3" t="s">
        <v>1298</v>
      </c>
      <c r="D1281" s="3"/>
      <c r="E1281" s="3" t="s">
        <v>1793</v>
      </c>
      <c r="F1281" s="4"/>
      <c r="G1281" s="14" t="s">
        <v>1270</v>
      </c>
    </row>
    <row r="1282" spans="1:7" ht="15" customHeight="1">
      <c r="A1282" s="3" t="s">
        <v>1283</v>
      </c>
      <c r="B1282" s="25" t="s">
        <v>1767</v>
      </c>
      <c r="C1282" s="3" t="s">
        <v>1298</v>
      </c>
      <c r="D1282" s="3"/>
      <c r="E1282" s="3" t="s">
        <v>1790</v>
      </c>
      <c r="F1282" s="4">
        <v>102</v>
      </c>
      <c r="G1282" s="14" t="s">
        <v>1707</v>
      </c>
    </row>
    <row r="1283" spans="1:7" ht="15" customHeight="1">
      <c r="A1283" s="3" t="s">
        <v>1283</v>
      </c>
      <c r="B1283" s="25" t="s">
        <v>1749</v>
      </c>
      <c r="C1283" s="3" t="s">
        <v>1550</v>
      </c>
      <c r="D1283" s="3"/>
      <c r="E1283" s="3" t="s">
        <v>1587</v>
      </c>
      <c r="F1283" s="4">
        <v>105</v>
      </c>
      <c r="G1283" s="14" t="s">
        <v>1707</v>
      </c>
    </row>
    <row r="1284" spans="1:7" ht="15" customHeight="1">
      <c r="A1284" s="3" t="s">
        <v>1283</v>
      </c>
      <c r="B1284" s="25" t="s">
        <v>1756</v>
      </c>
      <c r="C1284" s="3" t="s">
        <v>1295</v>
      </c>
      <c r="D1284" s="3"/>
      <c r="E1284" s="3" t="s">
        <v>1587</v>
      </c>
      <c r="F1284" s="4">
        <v>104</v>
      </c>
      <c r="G1284" s="14" t="s">
        <v>1707</v>
      </c>
    </row>
    <row r="1285" spans="1:7" ht="15" customHeight="1">
      <c r="A1285" s="3" t="s">
        <v>1283</v>
      </c>
      <c r="B1285" s="25" t="s">
        <v>1753</v>
      </c>
      <c r="C1285" s="3" t="s">
        <v>1295</v>
      </c>
      <c r="D1285" s="3"/>
      <c r="E1285" s="3" t="s">
        <v>1785</v>
      </c>
      <c r="F1285" s="4" t="s">
        <v>1797</v>
      </c>
      <c r="G1285" s="14" t="s">
        <v>1707</v>
      </c>
    </row>
    <row r="1286" spans="1:7" ht="15" customHeight="1">
      <c r="A1286" s="3" t="s">
        <v>1283</v>
      </c>
      <c r="B1286" s="25" t="s">
        <v>1773</v>
      </c>
      <c r="C1286" s="3" t="s">
        <v>1298</v>
      </c>
      <c r="D1286" s="3"/>
      <c r="E1286" s="3" t="s">
        <v>1792</v>
      </c>
      <c r="F1286" s="4">
        <v>101</v>
      </c>
      <c r="G1286" s="14" t="s">
        <v>1707</v>
      </c>
    </row>
    <row r="1287" spans="1:7" ht="15" customHeight="1">
      <c r="A1287" s="3" t="s">
        <v>1283</v>
      </c>
      <c r="B1287" s="25" t="s">
        <v>1752</v>
      </c>
      <c r="C1287" s="3" t="s">
        <v>1298</v>
      </c>
      <c r="D1287" s="3"/>
      <c r="E1287" s="3" t="s">
        <v>1784</v>
      </c>
      <c r="F1287" s="4">
        <v>104</v>
      </c>
      <c r="G1287" s="14" t="s">
        <v>1707</v>
      </c>
    </row>
    <row r="1288" spans="1:7" ht="15" customHeight="1">
      <c r="A1288" s="3" t="s">
        <v>1283</v>
      </c>
      <c r="B1288" s="25" t="s">
        <v>1748</v>
      </c>
      <c r="C1288" s="3" t="s">
        <v>1298</v>
      </c>
      <c r="D1288" s="3"/>
      <c r="E1288" s="3" t="s">
        <v>1299</v>
      </c>
      <c r="F1288" s="4" t="s">
        <v>1798</v>
      </c>
      <c r="G1288" s="14" t="s">
        <v>1707</v>
      </c>
    </row>
    <row r="1289" spans="1:7" ht="15" customHeight="1">
      <c r="A1289" s="3" t="s">
        <v>1283</v>
      </c>
      <c r="B1289" s="25" t="s">
        <v>1751</v>
      </c>
      <c r="C1289" s="3" t="s">
        <v>1295</v>
      </c>
      <c r="D1289" s="3"/>
      <c r="E1289" s="3" t="s">
        <v>1630</v>
      </c>
      <c r="F1289" s="4">
        <v>104</v>
      </c>
      <c r="G1289" s="14" t="s">
        <v>1707</v>
      </c>
    </row>
    <row r="1290" spans="1:7" ht="15" customHeight="1">
      <c r="A1290" s="3" t="s">
        <v>1283</v>
      </c>
      <c r="B1290" s="25" t="s">
        <v>1764</v>
      </c>
      <c r="C1290" s="3" t="s">
        <v>1295</v>
      </c>
      <c r="D1290" s="3"/>
      <c r="E1290" s="3" t="s">
        <v>1630</v>
      </c>
      <c r="F1290" s="4">
        <v>102</v>
      </c>
      <c r="G1290" s="14" t="s">
        <v>1707</v>
      </c>
    </row>
    <row r="1291" spans="1:7" ht="15" customHeight="1">
      <c r="A1291" s="3" t="s">
        <v>1283</v>
      </c>
      <c r="B1291" s="25" t="s">
        <v>1772</v>
      </c>
      <c r="C1291" s="3" t="s">
        <v>1295</v>
      </c>
      <c r="D1291" s="3"/>
      <c r="E1291" s="3" t="s">
        <v>1630</v>
      </c>
      <c r="F1291" s="4">
        <v>101</v>
      </c>
      <c r="G1291" s="14" t="s">
        <v>1707</v>
      </c>
    </row>
    <row r="1292" spans="1:7" ht="15" customHeight="1">
      <c r="A1292" s="3" t="s">
        <v>1283</v>
      </c>
      <c r="B1292" s="25" t="s">
        <v>1775</v>
      </c>
      <c r="C1292" s="3" t="s">
        <v>1295</v>
      </c>
      <c r="D1292" s="3"/>
      <c r="E1292" s="3" t="s">
        <v>1630</v>
      </c>
      <c r="F1292" s="4">
        <v>101</v>
      </c>
      <c r="G1292" s="14" t="s">
        <v>1707</v>
      </c>
    </row>
    <row r="1293" spans="1:7" ht="15" customHeight="1">
      <c r="A1293" s="3" t="s">
        <v>1283</v>
      </c>
      <c r="B1293" s="25" t="s">
        <v>1744</v>
      </c>
      <c r="C1293" s="3" t="s">
        <v>1295</v>
      </c>
      <c r="D1293" s="3"/>
      <c r="E1293" s="3" t="s">
        <v>1578</v>
      </c>
      <c r="F1293" s="4">
        <v>106</v>
      </c>
      <c r="G1293" s="14" t="s">
        <v>1707</v>
      </c>
    </row>
    <row r="1294" spans="1:7" ht="15" customHeight="1">
      <c r="A1294" s="3" t="s">
        <v>1283</v>
      </c>
      <c r="B1294" s="25" t="s">
        <v>1770</v>
      </c>
      <c r="C1294" s="3" t="s">
        <v>1298</v>
      </c>
      <c r="D1294" s="3"/>
      <c r="E1294" s="3" t="s">
        <v>1791</v>
      </c>
      <c r="F1294" s="4">
        <v>101</v>
      </c>
      <c r="G1294" s="14" t="s">
        <v>1707</v>
      </c>
    </row>
    <row r="1295" spans="1:7" ht="15" customHeight="1">
      <c r="A1295" s="3" t="s">
        <v>1283</v>
      </c>
      <c r="B1295" s="25" t="s">
        <v>2068</v>
      </c>
      <c r="C1295" s="3" t="s">
        <v>1295</v>
      </c>
      <c r="D1295" s="3"/>
      <c r="E1295" s="3" t="s">
        <v>1581</v>
      </c>
      <c r="F1295" s="4">
        <v>106</v>
      </c>
      <c r="G1295" s="14" t="s">
        <v>1707</v>
      </c>
    </row>
    <row r="1296" spans="1:7" ht="15" customHeight="1">
      <c r="A1296" s="3" t="s">
        <v>1283</v>
      </c>
      <c r="B1296" s="25" t="s">
        <v>1758</v>
      </c>
      <c r="C1296" s="3" t="s">
        <v>1295</v>
      </c>
      <c r="D1296" s="3"/>
      <c r="E1296" s="3" t="s">
        <v>1581</v>
      </c>
      <c r="F1296" s="4">
        <v>103</v>
      </c>
      <c r="G1296" s="14" t="s">
        <v>1707</v>
      </c>
    </row>
    <row r="1297" spans="1:7" ht="15" customHeight="1">
      <c r="A1297" s="3" t="s">
        <v>1283</v>
      </c>
      <c r="B1297" s="25" t="s">
        <v>1766</v>
      </c>
      <c r="C1297" s="3" t="s">
        <v>1298</v>
      </c>
      <c r="D1297" s="3"/>
      <c r="E1297" s="3" t="s">
        <v>1581</v>
      </c>
      <c r="F1297" s="4">
        <v>102</v>
      </c>
      <c r="G1297" s="14" t="s">
        <v>1707</v>
      </c>
    </row>
    <row r="1298" spans="1:7" ht="15" customHeight="1">
      <c r="A1298" s="3" t="s">
        <v>1283</v>
      </c>
      <c r="B1298" s="25" t="s">
        <v>1758</v>
      </c>
      <c r="C1298" s="3" t="s">
        <v>1295</v>
      </c>
      <c r="D1298" s="3"/>
      <c r="E1298" s="3" t="s">
        <v>1581</v>
      </c>
      <c r="F1298" s="4">
        <v>101</v>
      </c>
      <c r="G1298" s="14" t="s">
        <v>1707</v>
      </c>
    </row>
    <row r="1299" spans="1:7" ht="15" customHeight="1">
      <c r="A1299" s="3" t="s">
        <v>1283</v>
      </c>
      <c r="B1299" s="25" t="s">
        <v>1754</v>
      </c>
      <c r="C1299" s="3" t="s">
        <v>1298</v>
      </c>
      <c r="D1299" s="3"/>
      <c r="E1299" s="3" t="s">
        <v>1636</v>
      </c>
      <c r="F1299" s="4">
        <v>104</v>
      </c>
      <c r="G1299" s="14" t="s">
        <v>1707</v>
      </c>
    </row>
    <row r="1300" spans="1:7" ht="15" customHeight="1">
      <c r="A1300" s="3" t="s">
        <v>1283</v>
      </c>
      <c r="B1300" s="25" t="s">
        <v>1742</v>
      </c>
      <c r="C1300" s="3" t="s">
        <v>1550</v>
      </c>
      <c r="D1300" s="3"/>
      <c r="E1300" s="3" t="s">
        <v>1782</v>
      </c>
      <c r="F1300" s="4">
        <v>106</v>
      </c>
      <c r="G1300" s="14" t="s">
        <v>1707</v>
      </c>
    </row>
    <row r="1301" spans="1:7" ht="15" customHeight="1">
      <c r="A1301" s="3" t="s">
        <v>1283</v>
      </c>
      <c r="B1301" s="25" t="s">
        <v>1761</v>
      </c>
      <c r="C1301" s="3" t="s">
        <v>1298</v>
      </c>
      <c r="D1301" s="3"/>
      <c r="E1301" s="3" t="s">
        <v>1782</v>
      </c>
      <c r="F1301" s="4">
        <v>103</v>
      </c>
      <c r="G1301" s="14" t="s">
        <v>1707</v>
      </c>
    </row>
    <row r="1302" spans="1:7" ht="15" customHeight="1">
      <c r="A1302" s="3" t="s">
        <v>1706</v>
      </c>
      <c r="B1302" s="24" t="s">
        <v>1807</v>
      </c>
      <c r="C1302" s="3" t="s">
        <v>1298</v>
      </c>
      <c r="D1302" s="3"/>
      <c r="E1302" s="3" t="s">
        <v>1701</v>
      </c>
      <c r="F1302" s="4" t="s">
        <v>1719</v>
      </c>
      <c r="G1302" s="14" t="s">
        <v>1707</v>
      </c>
    </row>
    <row r="1303" spans="1:7" ht="15" customHeight="1">
      <c r="A1303" s="3" t="s">
        <v>1706</v>
      </c>
      <c r="B1303" s="24" t="s">
        <v>1378</v>
      </c>
      <c r="C1303" s="3" t="s">
        <v>1298</v>
      </c>
      <c r="D1303" s="3"/>
      <c r="E1303" s="3" t="s">
        <v>1701</v>
      </c>
      <c r="F1303" s="4">
        <v>100</v>
      </c>
      <c r="G1303" s="14" t="s">
        <v>1707</v>
      </c>
    </row>
    <row r="1304" spans="1:7" ht="15" customHeight="1">
      <c r="A1304" s="3" t="s">
        <v>1706</v>
      </c>
      <c r="B1304" s="24" t="s">
        <v>1808</v>
      </c>
      <c r="C1304" s="3" t="s">
        <v>1550</v>
      </c>
      <c r="D1304" s="3"/>
      <c r="E1304" s="3" t="s">
        <v>1697</v>
      </c>
      <c r="F1304" s="4" t="s">
        <v>1717</v>
      </c>
      <c r="G1304" s="14" t="s">
        <v>1707</v>
      </c>
    </row>
    <row r="1305" spans="1:7" ht="15" customHeight="1">
      <c r="A1305" s="3" t="s">
        <v>1706</v>
      </c>
      <c r="B1305" s="24" t="s">
        <v>2013</v>
      </c>
      <c r="C1305" s="3" t="s">
        <v>1550</v>
      </c>
      <c r="D1305" s="3"/>
      <c r="E1305" s="3" t="s">
        <v>1697</v>
      </c>
      <c r="F1305" s="4">
        <v>105</v>
      </c>
      <c r="G1305" s="14" t="s">
        <v>1707</v>
      </c>
    </row>
    <row r="1306" spans="1:7" ht="15" customHeight="1">
      <c r="A1306" s="3" t="s">
        <v>1706</v>
      </c>
      <c r="B1306" s="24" t="s">
        <v>1804</v>
      </c>
      <c r="C1306" s="3" t="s">
        <v>1298</v>
      </c>
      <c r="D1306" s="3"/>
      <c r="E1306" s="3" t="s">
        <v>1577</v>
      </c>
      <c r="F1306" s="4" t="s">
        <v>1709</v>
      </c>
      <c r="G1306" s="14" t="s">
        <v>1707</v>
      </c>
    </row>
    <row r="1307" spans="1:7" ht="15" customHeight="1">
      <c r="A1307" s="3" t="s">
        <v>1706</v>
      </c>
      <c r="B1307" s="24" t="s">
        <v>1387</v>
      </c>
      <c r="C1307" s="3" t="s">
        <v>1295</v>
      </c>
      <c r="D1307" s="3"/>
      <c r="E1307" s="3" t="s">
        <v>1703</v>
      </c>
      <c r="F1307" s="4">
        <v>102</v>
      </c>
      <c r="G1307" s="14" t="s">
        <v>1707</v>
      </c>
    </row>
    <row r="1308" spans="1:7" ht="15" customHeight="1">
      <c r="A1308" s="3" t="s">
        <v>1706</v>
      </c>
      <c r="B1308" s="24" t="s">
        <v>1376</v>
      </c>
      <c r="C1308" s="3" t="s">
        <v>1298</v>
      </c>
      <c r="D1308" s="3"/>
      <c r="E1308" s="3" t="s">
        <v>1703</v>
      </c>
      <c r="F1308" s="4">
        <v>100</v>
      </c>
      <c r="G1308" s="14" t="s">
        <v>1707</v>
      </c>
    </row>
    <row r="1309" spans="1:7" ht="15" customHeight="1">
      <c r="A1309" s="3" t="s">
        <v>1706</v>
      </c>
      <c r="B1309" s="24" t="s">
        <v>1384</v>
      </c>
      <c r="C1309" s="3" t="s">
        <v>1295</v>
      </c>
      <c r="D1309" s="3"/>
      <c r="E1309" s="3" t="s">
        <v>1703</v>
      </c>
      <c r="F1309" s="4">
        <v>101</v>
      </c>
      <c r="G1309" s="14" t="s">
        <v>1707</v>
      </c>
    </row>
    <row r="1310" spans="1:7" ht="15" customHeight="1">
      <c r="A1310" s="3" t="s">
        <v>1706</v>
      </c>
      <c r="B1310" s="24" t="s">
        <v>1385</v>
      </c>
      <c r="C1310" s="3" t="s">
        <v>1298</v>
      </c>
      <c r="D1310" s="3"/>
      <c r="E1310" s="3" t="s">
        <v>1588</v>
      </c>
      <c r="F1310" s="4">
        <v>101</v>
      </c>
      <c r="G1310" s="14" t="s">
        <v>1707</v>
      </c>
    </row>
    <row r="1311" spans="1:7" ht="15" customHeight="1">
      <c r="A1311" s="3" t="s">
        <v>1706</v>
      </c>
      <c r="B1311" s="24" t="s">
        <v>1809</v>
      </c>
      <c r="C1311" s="3" t="s">
        <v>1298</v>
      </c>
      <c r="D1311" s="3"/>
      <c r="E1311" s="3" t="s">
        <v>1588</v>
      </c>
      <c r="F1311" s="4" t="s">
        <v>1715</v>
      </c>
      <c r="G1311" s="14" t="s">
        <v>1707</v>
      </c>
    </row>
    <row r="1312" spans="1:7" ht="15" customHeight="1">
      <c r="A1312" s="3" t="s">
        <v>1706</v>
      </c>
      <c r="B1312" s="24" t="s">
        <v>2071</v>
      </c>
      <c r="C1312" s="3" t="s">
        <v>1295</v>
      </c>
      <c r="D1312" s="3"/>
      <c r="E1312" s="3" t="s">
        <v>1596</v>
      </c>
      <c r="F1312" s="4" t="s">
        <v>1709</v>
      </c>
      <c r="G1312" s="14" t="s">
        <v>1707</v>
      </c>
    </row>
    <row r="1313" spans="1:7" ht="15" customHeight="1">
      <c r="A1313" s="3" t="s">
        <v>1706</v>
      </c>
      <c r="B1313" s="24" t="s">
        <v>1389</v>
      </c>
      <c r="C1313" s="3" t="s">
        <v>1298</v>
      </c>
      <c r="D1313" s="3"/>
      <c r="E1313" s="3" t="s">
        <v>1596</v>
      </c>
      <c r="F1313" s="4">
        <v>105</v>
      </c>
      <c r="G1313" s="14" t="s">
        <v>1707</v>
      </c>
    </row>
    <row r="1314" spans="1:7" ht="15" customHeight="1">
      <c r="A1314" s="3" t="s">
        <v>1706</v>
      </c>
      <c r="B1314" s="24" t="s">
        <v>1802</v>
      </c>
      <c r="C1314" s="3" t="s">
        <v>1295</v>
      </c>
      <c r="D1314" s="3"/>
      <c r="E1314" s="3" t="s">
        <v>1596</v>
      </c>
      <c r="F1314" s="4" t="s">
        <v>1713</v>
      </c>
      <c r="G1314" s="14" t="s">
        <v>1707</v>
      </c>
    </row>
    <row r="1315" spans="1:7" ht="15" customHeight="1">
      <c r="A1315" s="3" t="s">
        <v>1706</v>
      </c>
      <c r="B1315" s="24" t="s">
        <v>1381</v>
      </c>
      <c r="C1315" s="3" t="s">
        <v>1298</v>
      </c>
      <c r="D1315" s="3"/>
      <c r="E1315" s="3" t="s">
        <v>1596</v>
      </c>
      <c r="F1315" s="4" t="s">
        <v>1710</v>
      </c>
      <c r="G1315" s="14" t="s">
        <v>1707</v>
      </c>
    </row>
    <row r="1316" spans="1:7" ht="15" customHeight="1">
      <c r="A1316" s="3" t="s">
        <v>1706</v>
      </c>
      <c r="B1316" s="24" t="s">
        <v>2008</v>
      </c>
      <c r="C1316" s="3" t="s">
        <v>1550</v>
      </c>
      <c r="D1316" s="3"/>
      <c r="E1316" s="3" t="s">
        <v>1596</v>
      </c>
      <c r="F1316" s="4" t="s">
        <v>1715</v>
      </c>
      <c r="G1316" s="14" t="s">
        <v>1707</v>
      </c>
    </row>
    <row r="1317" spans="1:7" ht="15" customHeight="1">
      <c r="A1317" s="3" t="s">
        <v>1706</v>
      </c>
      <c r="B1317" s="24" t="s">
        <v>1382</v>
      </c>
      <c r="C1317" s="3" t="s">
        <v>1295</v>
      </c>
      <c r="D1317" s="3"/>
      <c r="E1317" s="3" t="s">
        <v>1704</v>
      </c>
      <c r="F1317" s="4">
        <v>101</v>
      </c>
      <c r="G1317" s="14" t="s">
        <v>1707</v>
      </c>
    </row>
    <row r="1318" spans="1:7" ht="15" customHeight="1">
      <c r="A1318" s="3" t="s">
        <v>1706</v>
      </c>
      <c r="B1318" s="24" t="s">
        <v>2009</v>
      </c>
      <c r="C1318" s="3" t="s">
        <v>1550</v>
      </c>
      <c r="D1318" s="3"/>
      <c r="E1318" s="3" t="s">
        <v>1582</v>
      </c>
      <c r="F1318" s="4">
        <v>104</v>
      </c>
      <c r="G1318" s="14" t="s">
        <v>1707</v>
      </c>
    </row>
    <row r="1319" spans="1:7" ht="15" customHeight="1">
      <c r="A1319" s="3" t="s">
        <v>1706</v>
      </c>
      <c r="B1319" s="24" t="s">
        <v>2072</v>
      </c>
      <c r="C1319" s="3" t="s">
        <v>1298</v>
      </c>
      <c r="D1319" s="3"/>
      <c r="E1319" s="3" t="s">
        <v>1700</v>
      </c>
      <c r="F1319" s="4" t="s">
        <v>1710</v>
      </c>
      <c r="G1319" s="14" t="s">
        <v>1707</v>
      </c>
    </row>
    <row r="1320" spans="1:7" ht="15" customHeight="1">
      <c r="A1320" s="3" t="s">
        <v>1706</v>
      </c>
      <c r="B1320" s="24" t="s">
        <v>1386</v>
      </c>
      <c r="C1320" s="3" t="s">
        <v>1550</v>
      </c>
      <c r="D1320" s="3"/>
      <c r="E1320" s="3" t="s">
        <v>1700</v>
      </c>
      <c r="F1320" s="4">
        <v>101</v>
      </c>
      <c r="G1320" s="14" t="s">
        <v>1707</v>
      </c>
    </row>
    <row r="1321" spans="1:7" ht="15" customHeight="1">
      <c r="A1321" s="3" t="s">
        <v>1706</v>
      </c>
      <c r="B1321" s="24" t="s">
        <v>1806</v>
      </c>
      <c r="C1321" s="3" t="s">
        <v>1295</v>
      </c>
      <c r="D1321" s="3"/>
      <c r="E1321" s="3" t="s">
        <v>1700</v>
      </c>
      <c r="F1321" s="4">
        <v>103</v>
      </c>
      <c r="G1321" s="14" t="s">
        <v>1707</v>
      </c>
    </row>
    <row r="1322" spans="1:7" ht="15" customHeight="1">
      <c r="A1322" s="3" t="s">
        <v>1706</v>
      </c>
      <c r="B1322" s="24" t="s">
        <v>2010</v>
      </c>
      <c r="C1322" s="3" t="s">
        <v>1295</v>
      </c>
      <c r="D1322" s="3"/>
      <c r="E1322" s="3" t="s">
        <v>1702</v>
      </c>
      <c r="F1322" s="4">
        <v>103</v>
      </c>
      <c r="G1322" s="14" t="s">
        <v>1707</v>
      </c>
    </row>
    <row r="1323" spans="1:7" ht="15" customHeight="1">
      <c r="A1323" s="3" t="s">
        <v>1706</v>
      </c>
      <c r="B1323" s="24" t="s">
        <v>1801</v>
      </c>
      <c r="C1323" s="3" t="s">
        <v>1295</v>
      </c>
      <c r="D1323" s="3"/>
      <c r="E1323" s="3" t="s">
        <v>1595</v>
      </c>
      <c r="F1323" s="4" t="s">
        <v>1713</v>
      </c>
      <c r="G1323" s="14" t="s">
        <v>1707</v>
      </c>
    </row>
    <row r="1324" spans="1:7" ht="15" customHeight="1">
      <c r="A1324" s="3" t="s">
        <v>1706</v>
      </c>
      <c r="B1324" s="24" t="s">
        <v>2006</v>
      </c>
      <c r="C1324" s="3" t="s">
        <v>1550</v>
      </c>
      <c r="D1324" s="3"/>
      <c r="E1324" s="3" t="s">
        <v>1595</v>
      </c>
      <c r="F1324" s="4">
        <v>104</v>
      </c>
      <c r="G1324" s="14" t="s">
        <v>1707</v>
      </c>
    </row>
    <row r="1325" spans="1:7" ht="15" customHeight="1">
      <c r="A1325" s="3" t="s">
        <v>1706</v>
      </c>
      <c r="B1325" s="24" t="s">
        <v>1377</v>
      </c>
      <c r="C1325" s="3" t="s">
        <v>1298</v>
      </c>
      <c r="D1325" s="3"/>
      <c r="E1325" s="3" t="s">
        <v>1595</v>
      </c>
      <c r="F1325" s="4" t="s">
        <v>1718</v>
      </c>
      <c r="G1325" s="14" t="s">
        <v>1707</v>
      </c>
    </row>
    <row r="1326" spans="1:7" ht="15" customHeight="1">
      <c r="A1326" s="3" t="s">
        <v>1706</v>
      </c>
      <c r="B1326" s="24" t="s">
        <v>1380</v>
      </c>
      <c r="C1326" s="3" t="s">
        <v>1550</v>
      </c>
      <c r="D1326" s="3"/>
      <c r="E1326" s="3" t="s">
        <v>1611</v>
      </c>
      <c r="F1326" s="4">
        <v>100</v>
      </c>
      <c r="G1326" s="14" t="s">
        <v>1707</v>
      </c>
    </row>
    <row r="1327" spans="1:7" ht="15" customHeight="1">
      <c r="A1327" s="3" t="s">
        <v>1706</v>
      </c>
      <c r="B1327" s="24" t="s">
        <v>2007</v>
      </c>
      <c r="C1327" s="3" t="s">
        <v>1295</v>
      </c>
      <c r="D1327" s="3"/>
      <c r="E1327" s="3" t="s">
        <v>1611</v>
      </c>
      <c r="F1327" s="4" t="s">
        <v>1717</v>
      </c>
      <c r="G1327" s="14" t="s">
        <v>1707</v>
      </c>
    </row>
    <row r="1328" spans="1:7" ht="15" customHeight="1">
      <c r="A1328" s="3" t="s">
        <v>1706</v>
      </c>
      <c r="B1328" s="24" t="s">
        <v>1379</v>
      </c>
      <c r="C1328" s="3" t="s">
        <v>1298</v>
      </c>
      <c r="D1328" s="3"/>
      <c r="E1328" s="3" t="s">
        <v>1611</v>
      </c>
      <c r="F1328" s="4">
        <v>100</v>
      </c>
      <c r="G1328" s="14" t="s">
        <v>1707</v>
      </c>
    </row>
    <row r="1329" spans="1:7" ht="15" customHeight="1">
      <c r="A1329" s="3" t="s">
        <v>1706</v>
      </c>
      <c r="B1329" s="24" t="s">
        <v>2012</v>
      </c>
      <c r="C1329" s="3" t="s">
        <v>1550</v>
      </c>
      <c r="D1329" s="3"/>
      <c r="E1329" s="3" t="s">
        <v>1611</v>
      </c>
      <c r="F1329" s="4" t="s">
        <v>1721</v>
      </c>
      <c r="G1329" s="14" t="s">
        <v>1707</v>
      </c>
    </row>
    <row r="1330" spans="1:7" ht="15" customHeight="1">
      <c r="A1330" s="3" t="s">
        <v>1706</v>
      </c>
      <c r="B1330" s="23" t="s">
        <v>2076</v>
      </c>
      <c r="C1330" s="3" t="s">
        <v>1550</v>
      </c>
      <c r="D1330" s="3"/>
      <c r="E1330" s="3" t="s">
        <v>1699</v>
      </c>
      <c r="F1330" s="4">
        <v>105</v>
      </c>
      <c r="G1330" s="14" t="s">
        <v>1707</v>
      </c>
    </row>
    <row r="1331" spans="1:7" ht="15" customHeight="1">
      <c r="A1331" s="3" t="s">
        <v>1706</v>
      </c>
      <c r="B1331" s="24" t="s">
        <v>2073</v>
      </c>
      <c r="C1331" s="3" t="s">
        <v>1550</v>
      </c>
      <c r="D1331" s="3"/>
      <c r="E1331" s="3" t="s">
        <v>1699</v>
      </c>
      <c r="F1331" s="4">
        <v>103</v>
      </c>
      <c r="G1331" s="14" t="s">
        <v>1707</v>
      </c>
    </row>
    <row r="1332" spans="1:7" ht="15" customHeight="1">
      <c r="A1332" s="3" t="s">
        <v>1706</v>
      </c>
      <c r="B1332" s="24" t="s">
        <v>1805</v>
      </c>
      <c r="C1332" s="3" t="s">
        <v>1550</v>
      </c>
      <c r="D1332" s="3"/>
      <c r="E1332" s="3" t="s">
        <v>1699</v>
      </c>
      <c r="F1332" s="4">
        <v>104</v>
      </c>
      <c r="G1332" s="14" t="s">
        <v>1707</v>
      </c>
    </row>
    <row r="1333" spans="1:7" ht="15" customHeight="1">
      <c r="A1333" s="3" t="s">
        <v>1706</v>
      </c>
      <c r="B1333" s="24" t="s">
        <v>1803</v>
      </c>
      <c r="C1333" s="3" t="s">
        <v>1295</v>
      </c>
      <c r="D1333" s="3"/>
      <c r="E1333" s="3" t="s">
        <v>1696</v>
      </c>
      <c r="F1333" s="4">
        <v>105</v>
      </c>
      <c r="G1333" s="14" t="s">
        <v>1707</v>
      </c>
    </row>
    <row r="1334" spans="1:7" ht="15" customHeight="1">
      <c r="A1334" s="3" t="s">
        <v>1706</v>
      </c>
      <c r="B1334" s="24" t="s">
        <v>1799</v>
      </c>
      <c r="C1334" s="3" t="s">
        <v>1298</v>
      </c>
      <c r="D1334" s="3"/>
      <c r="E1334" s="3" t="s">
        <v>1587</v>
      </c>
      <c r="F1334" s="4" t="s">
        <v>1712</v>
      </c>
      <c r="G1334" s="14" t="s">
        <v>1707</v>
      </c>
    </row>
    <row r="1335" spans="1:7" ht="15" customHeight="1">
      <c r="A1335" s="3" t="s">
        <v>1706</v>
      </c>
      <c r="B1335" s="24" t="s">
        <v>1388</v>
      </c>
      <c r="C1335" s="3" t="s">
        <v>1295</v>
      </c>
      <c r="D1335" s="3"/>
      <c r="E1335" s="3" t="s">
        <v>1587</v>
      </c>
      <c r="F1335" s="4">
        <v>102</v>
      </c>
      <c r="G1335" s="14" t="s">
        <v>1707</v>
      </c>
    </row>
    <row r="1336" spans="1:7" ht="15" customHeight="1">
      <c r="A1336" s="3" t="s">
        <v>1706</v>
      </c>
      <c r="B1336" s="24" t="s">
        <v>1383</v>
      </c>
      <c r="C1336" s="3" t="s">
        <v>1550</v>
      </c>
      <c r="D1336" s="3"/>
      <c r="E1336" s="3" t="s">
        <v>1584</v>
      </c>
      <c r="F1336" s="4">
        <v>101</v>
      </c>
      <c r="G1336" s="14" t="s">
        <v>1707</v>
      </c>
    </row>
    <row r="1337" spans="1:7" ht="15" customHeight="1">
      <c r="A1337" s="3" t="s">
        <v>1706</v>
      </c>
      <c r="B1337" s="24" t="s">
        <v>2004</v>
      </c>
      <c r="C1337" s="3" t="s">
        <v>1298</v>
      </c>
      <c r="D1337" s="3"/>
      <c r="E1337" s="3" t="s">
        <v>1584</v>
      </c>
      <c r="F1337" s="4" t="s">
        <v>1715</v>
      </c>
      <c r="G1337" s="14" t="s">
        <v>1707</v>
      </c>
    </row>
    <row r="1338" spans="1:7" ht="15" customHeight="1">
      <c r="A1338" s="3" t="s">
        <v>1706</v>
      </c>
      <c r="B1338" s="24" t="s">
        <v>2005</v>
      </c>
      <c r="C1338" s="3" t="s">
        <v>1298</v>
      </c>
      <c r="D1338" s="3"/>
      <c r="E1338" s="3" t="s">
        <v>1584</v>
      </c>
      <c r="F1338" s="4" t="s">
        <v>1716</v>
      </c>
      <c r="G1338" s="14" t="s">
        <v>1707</v>
      </c>
    </row>
    <row r="1339" spans="1:7" ht="15" customHeight="1">
      <c r="A1339" s="3" t="s">
        <v>1706</v>
      </c>
      <c r="B1339" s="24" t="s">
        <v>2078</v>
      </c>
      <c r="C1339" s="3" t="s">
        <v>1298</v>
      </c>
      <c r="D1339" s="3"/>
      <c r="E1339" s="3" t="s">
        <v>1584</v>
      </c>
      <c r="F1339" s="4" t="s">
        <v>1720</v>
      </c>
      <c r="G1339" s="14" t="s">
        <v>1707</v>
      </c>
    </row>
    <row r="1340" spans="1:7" ht="15" customHeight="1">
      <c r="A1340" s="3" t="s">
        <v>1706</v>
      </c>
      <c r="B1340" s="24" t="s">
        <v>2011</v>
      </c>
      <c r="C1340" s="3" t="s">
        <v>1295</v>
      </c>
      <c r="D1340" s="3"/>
      <c r="E1340" s="3" t="s">
        <v>1584</v>
      </c>
      <c r="F1340" s="4">
        <v>104</v>
      </c>
      <c r="G1340" s="14" t="s">
        <v>1707</v>
      </c>
    </row>
    <row r="1341" spans="1:7" ht="15" customHeight="1">
      <c r="A1341" s="3" t="s">
        <v>1706</v>
      </c>
      <c r="B1341" s="24" t="s">
        <v>2074</v>
      </c>
      <c r="C1341" s="3" t="s">
        <v>1550</v>
      </c>
      <c r="D1341" s="3"/>
      <c r="E1341" s="3" t="s">
        <v>1637</v>
      </c>
      <c r="F1341" s="4" t="s">
        <v>1711</v>
      </c>
      <c r="G1341" s="14" t="s">
        <v>1707</v>
      </c>
    </row>
    <row r="1342" spans="1:7" ht="15" customHeight="1">
      <c r="A1342" s="3" t="s">
        <v>1706</v>
      </c>
      <c r="B1342" s="23" t="s">
        <v>2046</v>
      </c>
      <c r="C1342" s="3" t="s">
        <v>1298</v>
      </c>
      <c r="D1342" s="3"/>
      <c r="E1342" s="3" t="s">
        <v>1637</v>
      </c>
      <c r="F1342" s="4">
        <v>100</v>
      </c>
      <c r="G1342" s="14" t="s">
        <v>1707</v>
      </c>
    </row>
    <row r="1343" spans="1:7" ht="15" customHeight="1">
      <c r="A1343" s="3" t="s">
        <v>1706</v>
      </c>
      <c r="B1343" s="24" t="s">
        <v>1800</v>
      </c>
      <c r="C1343" s="3" t="s">
        <v>1298</v>
      </c>
      <c r="D1343" s="3"/>
      <c r="E1343" s="3" t="s">
        <v>1299</v>
      </c>
      <c r="F1343" s="4">
        <v>103</v>
      </c>
      <c r="G1343" s="14" t="s">
        <v>1707</v>
      </c>
    </row>
    <row r="1344" spans="1:7" ht="15" customHeight="1">
      <c r="A1344" s="3" t="s">
        <v>1706</v>
      </c>
      <c r="B1344" s="24" t="s">
        <v>2070</v>
      </c>
      <c r="C1344" s="3" t="s">
        <v>1295</v>
      </c>
      <c r="D1344" s="3"/>
      <c r="E1344" s="3" t="s">
        <v>1578</v>
      </c>
      <c r="F1344" s="4" t="s">
        <v>1708</v>
      </c>
      <c r="G1344" s="14" t="s">
        <v>1707</v>
      </c>
    </row>
    <row r="1345" spans="1:7" ht="15" customHeight="1">
      <c r="A1345" s="3" t="s">
        <v>1706</v>
      </c>
      <c r="B1345" s="26" t="s">
        <v>2069</v>
      </c>
      <c r="C1345" s="3" t="s">
        <v>1295</v>
      </c>
      <c r="D1345" s="3"/>
      <c r="E1345" s="3" t="s">
        <v>1698</v>
      </c>
      <c r="F1345" s="4">
        <v>104</v>
      </c>
      <c r="G1345" s="14" t="s">
        <v>1707</v>
      </c>
    </row>
    <row r="1346" spans="1:7" ht="15" customHeight="1">
      <c r="A1346" s="3" t="s">
        <v>1706</v>
      </c>
      <c r="B1346" s="26" t="s">
        <v>2075</v>
      </c>
      <c r="C1346" s="3" t="s">
        <v>1298</v>
      </c>
      <c r="D1346" s="3"/>
      <c r="E1346" s="3" t="s">
        <v>1698</v>
      </c>
      <c r="F1346" s="4">
        <v>100</v>
      </c>
      <c r="G1346" s="14" t="s">
        <v>1707</v>
      </c>
    </row>
    <row r="1347" spans="1:7" ht="15" customHeight="1">
      <c r="A1347" s="3" t="s">
        <v>1706</v>
      </c>
      <c r="B1347" s="26" t="s">
        <v>2064</v>
      </c>
      <c r="C1347" s="3" t="s">
        <v>1295</v>
      </c>
      <c r="D1347" s="3"/>
      <c r="E1347" s="3" t="s">
        <v>1698</v>
      </c>
      <c r="F1347" s="4" t="s">
        <v>1714</v>
      </c>
      <c r="G1347" s="14" t="s">
        <v>1707</v>
      </c>
    </row>
    <row r="1348" spans="1:7" ht="15" customHeight="1">
      <c r="A1348" s="3" t="s">
        <v>1706</v>
      </c>
      <c r="B1348" s="26" t="s">
        <v>2048</v>
      </c>
      <c r="C1348" s="3" t="s">
        <v>1295</v>
      </c>
      <c r="D1348" s="3"/>
      <c r="E1348" s="3" t="s">
        <v>1698</v>
      </c>
      <c r="F1348" s="4" t="s">
        <v>1711</v>
      </c>
      <c r="G1348" s="14" t="s">
        <v>1707</v>
      </c>
    </row>
    <row r="1349" spans="1:7" ht="15" customHeight="1">
      <c r="A1349" s="3" t="s">
        <v>1705</v>
      </c>
      <c r="B1349" s="24" t="s">
        <v>1445</v>
      </c>
      <c r="C1349" s="3" t="s">
        <v>1617</v>
      </c>
      <c r="D1349" s="3"/>
      <c r="E1349" s="3" t="s">
        <v>1676</v>
      </c>
      <c r="F1349" s="4">
        <v>101</v>
      </c>
      <c r="G1349" s="14" t="s">
        <v>1707</v>
      </c>
    </row>
    <row r="1350" spans="1:7" ht="15" customHeight="1">
      <c r="A1350" s="3" t="s">
        <v>1705</v>
      </c>
      <c r="B1350" s="24" t="s">
        <v>1852</v>
      </c>
      <c r="C1350" s="3" t="s">
        <v>1298</v>
      </c>
      <c r="D1350" s="3"/>
      <c r="E1350" s="3" t="s">
        <v>1676</v>
      </c>
      <c r="F1350" s="4">
        <v>103</v>
      </c>
      <c r="G1350" s="14" t="s">
        <v>1707</v>
      </c>
    </row>
    <row r="1351" spans="1:7" ht="15" customHeight="1">
      <c r="A1351" s="3" t="s">
        <v>1705</v>
      </c>
      <c r="B1351" s="24" t="s">
        <v>2054</v>
      </c>
      <c r="C1351" s="3" t="s">
        <v>1617</v>
      </c>
      <c r="D1351" s="3"/>
      <c r="E1351" s="3" t="s">
        <v>1676</v>
      </c>
      <c r="F1351" s="4" t="s">
        <v>1718</v>
      </c>
      <c r="G1351" s="14" t="s">
        <v>1707</v>
      </c>
    </row>
    <row r="1352" spans="1:7" ht="15" customHeight="1">
      <c r="A1352" s="3" t="s">
        <v>1705</v>
      </c>
      <c r="B1352" s="24" t="s">
        <v>2021</v>
      </c>
      <c r="C1352" s="3" t="s">
        <v>1295</v>
      </c>
      <c r="D1352" s="3"/>
      <c r="E1352" s="3" t="s">
        <v>1616</v>
      </c>
      <c r="F1352" s="4" t="s">
        <v>1085</v>
      </c>
      <c r="G1352" s="14" t="s">
        <v>1707</v>
      </c>
    </row>
    <row r="1353" spans="1:7" ht="15" customHeight="1">
      <c r="A1353" s="3" t="s">
        <v>1705</v>
      </c>
      <c r="B1353" s="24" t="s">
        <v>1833</v>
      </c>
      <c r="C1353" s="3" t="s">
        <v>1617</v>
      </c>
      <c r="D1353" s="3"/>
      <c r="E1353" s="3" t="s">
        <v>1616</v>
      </c>
      <c r="F1353" s="4" t="s">
        <v>1090</v>
      </c>
      <c r="G1353" s="14" t="s">
        <v>1707</v>
      </c>
    </row>
    <row r="1354" spans="1:7" ht="15" customHeight="1">
      <c r="A1354" s="3" t="s">
        <v>1705</v>
      </c>
      <c r="B1354" s="24" t="s">
        <v>1853</v>
      </c>
      <c r="C1354" s="3" t="s">
        <v>1295</v>
      </c>
      <c r="D1354" s="3"/>
      <c r="E1354" s="3" t="s">
        <v>1616</v>
      </c>
      <c r="F1354" s="4">
        <v>104</v>
      </c>
      <c r="G1354" s="14" t="s">
        <v>1707</v>
      </c>
    </row>
    <row r="1355" spans="1:7" ht="15" customHeight="1">
      <c r="A1355" s="3" t="s">
        <v>1705</v>
      </c>
      <c r="B1355" s="24" t="s">
        <v>1477</v>
      </c>
      <c r="C1355" s="3" t="s">
        <v>1617</v>
      </c>
      <c r="D1355" s="3"/>
      <c r="E1355" s="3" t="s">
        <v>1616</v>
      </c>
      <c r="F1355" s="4">
        <v>102</v>
      </c>
      <c r="G1355" s="14" t="s">
        <v>1707</v>
      </c>
    </row>
    <row r="1356" spans="1:7" ht="15" customHeight="1">
      <c r="A1356" s="3" t="s">
        <v>1705</v>
      </c>
      <c r="B1356" s="24" t="s">
        <v>1454</v>
      </c>
      <c r="C1356" s="3" t="s">
        <v>1298</v>
      </c>
      <c r="D1356" s="3"/>
      <c r="E1356" s="3" t="s">
        <v>1616</v>
      </c>
      <c r="F1356" s="4">
        <v>101</v>
      </c>
      <c r="G1356" s="14" t="s">
        <v>1707</v>
      </c>
    </row>
    <row r="1357" spans="1:7" ht="15" customHeight="1">
      <c r="A1357" s="3" t="s">
        <v>1705</v>
      </c>
      <c r="B1357" s="24" t="s">
        <v>1414</v>
      </c>
      <c r="C1357" s="3" t="s">
        <v>1617</v>
      </c>
      <c r="D1357" s="3"/>
      <c r="E1357" s="3" t="s">
        <v>1694</v>
      </c>
      <c r="F1357" s="4">
        <v>100</v>
      </c>
      <c r="G1357" s="14" t="s">
        <v>1707</v>
      </c>
    </row>
    <row r="1358" spans="1:7" ht="15" customHeight="1">
      <c r="A1358" s="3" t="s">
        <v>1705</v>
      </c>
      <c r="B1358" s="24" t="s">
        <v>1449</v>
      </c>
      <c r="C1358" s="3" t="s">
        <v>1550</v>
      </c>
      <c r="D1358" s="3"/>
      <c r="E1358" s="3" t="s">
        <v>1645</v>
      </c>
      <c r="F1358" s="4">
        <v>101</v>
      </c>
      <c r="G1358" s="14" t="s">
        <v>1707</v>
      </c>
    </row>
    <row r="1359" spans="1:7" ht="15" customHeight="1">
      <c r="A1359" s="3" t="s">
        <v>1705</v>
      </c>
      <c r="B1359" s="24" t="s">
        <v>2026</v>
      </c>
      <c r="C1359" s="3" t="s">
        <v>1295</v>
      </c>
      <c r="D1359" s="3"/>
      <c r="E1359" s="3" t="s">
        <v>1645</v>
      </c>
      <c r="F1359" s="4">
        <v>104</v>
      </c>
      <c r="G1359" s="14" t="s">
        <v>1707</v>
      </c>
    </row>
    <row r="1360" spans="1:7" ht="15" customHeight="1">
      <c r="A1360" s="3" t="s">
        <v>1705</v>
      </c>
      <c r="B1360" s="24" t="s">
        <v>1848</v>
      </c>
      <c r="C1360" s="3" t="s">
        <v>1550</v>
      </c>
      <c r="D1360" s="3"/>
      <c r="E1360" s="3" t="s">
        <v>1645</v>
      </c>
      <c r="F1360" s="4">
        <v>103</v>
      </c>
      <c r="G1360" s="14" t="s">
        <v>1707</v>
      </c>
    </row>
    <row r="1361" spans="1:7" ht="15" customHeight="1">
      <c r="A1361" s="3" t="s">
        <v>1705</v>
      </c>
      <c r="B1361" s="24" t="s">
        <v>2043</v>
      </c>
      <c r="C1361" s="3" t="s">
        <v>1298</v>
      </c>
      <c r="D1361" s="3"/>
      <c r="E1361" s="3" t="s">
        <v>1645</v>
      </c>
      <c r="F1361" s="4">
        <v>105</v>
      </c>
      <c r="G1361" s="14" t="s">
        <v>1707</v>
      </c>
    </row>
    <row r="1362" spans="1:7" ht="15" customHeight="1">
      <c r="A1362" s="3" t="s">
        <v>1705</v>
      </c>
      <c r="B1362" s="24" t="s">
        <v>1411</v>
      </c>
      <c r="C1362" s="3" t="s">
        <v>1295</v>
      </c>
      <c r="D1362" s="3"/>
      <c r="E1362" s="3" t="s">
        <v>1645</v>
      </c>
      <c r="F1362" s="4">
        <v>102</v>
      </c>
      <c r="G1362" s="14" t="s">
        <v>1707</v>
      </c>
    </row>
    <row r="1363" spans="1:7" ht="15" customHeight="1">
      <c r="A1363" s="3" t="s">
        <v>1705</v>
      </c>
      <c r="B1363" s="24" t="s">
        <v>1812</v>
      </c>
      <c r="C1363" s="3" t="s">
        <v>1298</v>
      </c>
      <c r="D1363" s="3"/>
      <c r="E1363" s="3" t="s">
        <v>1639</v>
      </c>
      <c r="F1363" s="4" t="s">
        <v>1088</v>
      </c>
      <c r="G1363" s="14" t="s">
        <v>1707</v>
      </c>
    </row>
    <row r="1364" spans="1:7" ht="15" customHeight="1">
      <c r="A1364" s="3" t="s">
        <v>1705</v>
      </c>
      <c r="B1364" s="24" t="s">
        <v>1814</v>
      </c>
      <c r="C1364" s="3" t="s">
        <v>1295</v>
      </c>
      <c r="D1364" s="3"/>
      <c r="E1364" s="3" t="s">
        <v>1639</v>
      </c>
      <c r="F1364" s="4">
        <v>103</v>
      </c>
      <c r="G1364" s="14" t="s">
        <v>1707</v>
      </c>
    </row>
    <row r="1365" spans="1:7" ht="15" customHeight="1">
      <c r="A1365" s="3" t="s">
        <v>1705</v>
      </c>
      <c r="B1365" s="24" t="s">
        <v>1490</v>
      </c>
      <c r="C1365" s="3" t="s">
        <v>1298</v>
      </c>
      <c r="D1365" s="3"/>
      <c r="E1365" s="3" t="s">
        <v>1639</v>
      </c>
      <c r="F1365" s="4">
        <v>102</v>
      </c>
      <c r="G1365" s="14" t="s">
        <v>1707</v>
      </c>
    </row>
    <row r="1366" spans="1:7" ht="15" customHeight="1">
      <c r="A1366" s="3" t="s">
        <v>1705</v>
      </c>
      <c r="B1366" s="24" t="s">
        <v>1400</v>
      </c>
      <c r="C1366" s="3" t="s">
        <v>1298</v>
      </c>
      <c r="D1366" s="3"/>
      <c r="E1366" s="3" t="s">
        <v>1639</v>
      </c>
      <c r="F1366" s="4">
        <v>100</v>
      </c>
      <c r="G1366" s="14" t="s">
        <v>1707</v>
      </c>
    </row>
    <row r="1367" spans="1:7" ht="15" customHeight="1">
      <c r="A1367" s="3" t="s">
        <v>1705</v>
      </c>
      <c r="B1367" s="24" t="s">
        <v>2014</v>
      </c>
      <c r="C1367" s="3" t="s">
        <v>1295</v>
      </c>
      <c r="D1367" s="3"/>
      <c r="E1367" s="3" t="s">
        <v>1577</v>
      </c>
      <c r="F1367" s="4">
        <v>104</v>
      </c>
      <c r="G1367" s="14" t="s">
        <v>1707</v>
      </c>
    </row>
    <row r="1368" spans="1:7" ht="15" customHeight="1">
      <c r="A1368" s="3" t="s">
        <v>1705</v>
      </c>
      <c r="B1368" s="24" t="s">
        <v>1409</v>
      </c>
      <c r="C1368" s="3" t="s">
        <v>1298</v>
      </c>
      <c r="D1368" s="3"/>
      <c r="E1368" s="3" t="s">
        <v>1577</v>
      </c>
      <c r="F1368" s="4" t="s">
        <v>1718</v>
      </c>
      <c r="G1368" s="14" t="s">
        <v>1707</v>
      </c>
    </row>
    <row r="1369" spans="1:7" ht="15" customHeight="1">
      <c r="A1369" s="3" t="s">
        <v>1705</v>
      </c>
      <c r="B1369" s="24" t="s">
        <v>1441</v>
      </c>
      <c r="C1369" s="3" t="s">
        <v>1298</v>
      </c>
      <c r="D1369" s="3"/>
      <c r="E1369" s="3" t="s">
        <v>1577</v>
      </c>
      <c r="F1369" s="4">
        <v>101</v>
      </c>
      <c r="G1369" s="14" t="s">
        <v>1707</v>
      </c>
    </row>
    <row r="1370" spans="1:7" ht="15" customHeight="1">
      <c r="A1370" s="3" t="s">
        <v>1705</v>
      </c>
      <c r="B1370" s="24" t="s">
        <v>2045</v>
      </c>
      <c r="C1370" s="3" t="s">
        <v>1298</v>
      </c>
      <c r="D1370" s="3"/>
      <c r="E1370" s="3" t="s">
        <v>1577</v>
      </c>
      <c r="F1370" s="4">
        <v>105</v>
      </c>
      <c r="G1370" s="14" t="s">
        <v>1707</v>
      </c>
    </row>
    <row r="1371" spans="1:7" ht="15" customHeight="1">
      <c r="A1371" s="3" t="s">
        <v>1705</v>
      </c>
      <c r="B1371" s="24" t="s">
        <v>1443</v>
      </c>
      <c r="C1371" s="3" t="s">
        <v>1617</v>
      </c>
      <c r="D1371" s="3"/>
      <c r="E1371" s="3" t="s">
        <v>1577</v>
      </c>
      <c r="F1371" s="4">
        <v>101</v>
      </c>
      <c r="G1371" s="14" t="s">
        <v>1707</v>
      </c>
    </row>
    <row r="1372" spans="1:7" ht="15" customHeight="1">
      <c r="A1372" s="3" t="s">
        <v>1705</v>
      </c>
      <c r="B1372" s="24" t="s">
        <v>1941</v>
      </c>
      <c r="C1372" s="3" t="s">
        <v>1295</v>
      </c>
      <c r="D1372" s="3"/>
      <c r="E1372" s="3" t="s">
        <v>1577</v>
      </c>
      <c r="F1372" s="4" t="s">
        <v>1085</v>
      </c>
      <c r="G1372" s="14" t="s">
        <v>1707</v>
      </c>
    </row>
    <row r="1373" spans="1:7" ht="15" customHeight="1">
      <c r="A1373" s="3" t="s">
        <v>1705</v>
      </c>
      <c r="B1373" s="24" t="s">
        <v>1815</v>
      </c>
      <c r="C1373" s="3" t="s">
        <v>1295</v>
      </c>
      <c r="D1373" s="3"/>
      <c r="E1373" s="3" t="s">
        <v>1657</v>
      </c>
      <c r="F1373" s="4">
        <v>104</v>
      </c>
      <c r="G1373" s="14" t="s">
        <v>1707</v>
      </c>
    </row>
    <row r="1374" spans="1:7" ht="15" customHeight="1">
      <c r="A1374" s="3" t="s">
        <v>1705</v>
      </c>
      <c r="B1374" s="24" t="s">
        <v>1822</v>
      </c>
      <c r="C1374" s="3" t="s">
        <v>1298</v>
      </c>
      <c r="D1374" s="3"/>
      <c r="E1374" s="3" t="s">
        <v>1657</v>
      </c>
      <c r="F1374" s="4">
        <v>105</v>
      </c>
      <c r="G1374" s="14" t="s">
        <v>1707</v>
      </c>
    </row>
    <row r="1375" spans="1:7" ht="15" customHeight="1">
      <c r="A1375" s="3" t="s">
        <v>1705</v>
      </c>
      <c r="B1375" s="24" t="s">
        <v>1917</v>
      </c>
      <c r="C1375" s="3" t="s">
        <v>1295</v>
      </c>
      <c r="D1375" s="3"/>
      <c r="E1375" s="3" t="s">
        <v>1657</v>
      </c>
      <c r="F1375" s="4">
        <v>103</v>
      </c>
      <c r="G1375" s="14" t="s">
        <v>1707</v>
      </c>
    </row>
    <row r="1376" spans="1:7" ht="15" customHeight="1">
      <c r="A1376" s="3" t="s">
        <v>1705</v>
      </c>
      <c r="B1376" s="24" t="s">
        <v>1390</v>
      </c>
      <c r="C1376" s="3" t="s">
        <v>1550</v>
      </c>
      <c r="D1376" s="3"/>
      <c r="E1376" s="3" t="s">
        <v>1657</v>
      </c>
      <c r="F1376" s="4">
        <v>100</v>
      </c>
      <c r="G1376" s="14" t="s">
        <v>1707</v>
      </c>
    </row>
    <row r="1377" spans="1:7" ht="15" customHeight="1">
      <c r="A1377" s="3" t="s">
        <v>1705</v>
      </c>
      <c r="B1377" s="24" t="s">
        <v>2022</v>
      </c>
      <c r="C1377" s="3" t="s">
        <v>1617</v>
      </c>
      <c r="D1377" s="3"/>
      <c r="E1377" s="3" t="s">
        <v>1634</v>
      </c>
      <c r="F1377" s="4" t="s">
        <v>1713</v>
      </c>
      <c r="G1377" s="14" t="s">
        <v>1707</v>
      </c>
    </row>
    <row r="1378" spans="1:7" ht="15" customHeight="1">
      <c r="A1378" s="3" t="s">
        <v>1705</v>
      </c>
      <c r="B1378" s="24" t="s">
        <v>1825</v>
      </c>
      <c r="C1378" s="3" t="s">
        <v>1298</v>
      </c>
      <c r="D1378" s="3"/>
      <c r="E1378" s="3" t="s">
        <v>1634</v>
      </c>
      <c r="F1378" s="4" t="s">
        <v>1724</v>
      </c>
      <c r="G1378" s="14" t="s">
        <v>1707</v>
      </c>
    </row>
    <row r="1379" spans="1:7" ht="15" customHeight="1">
      <c r="A1379" s="3" t="s">
        <v>1705</v>
      </c>
      <c r="B1379" s="24" t="s">
        <v>1845</v>
      </c>
      <c r="C1379" s="3" t="s">
        <v>1295</v>
      </c>
      <c r="D1379" s="3"/>
      <c r="E1379" s="3" t="s">
        <v>1634</v>
      </c>
      <c r="F1379" s="4">
        <v>104</v>
      </c>
      <c r="G1379" s="14" t="s">
        <v>1707</v>
      </c>
    </row>
    <row r="1380" spans="1:7" ht="15" customHeight="1">
      <c r="A1380" s="3" t="s">
        <v>1705</v>
      </c>
      <c r="B1380" s="24" t="s">
        <v>1881</v>
      </c>
      <c r="C1380" s="3" t="s">
        <v>1617</v>
      </c>
      <c r="D1380" s="3"/>
      <c r="E1380" s="3" t="s">
        <v>1634</v>
      </c>
      <c r="F1380" s="4" t="s">
        <v>1713</v>
      </c>
      <c r="G1380" s="14" t="s">
        <v>1707</v>
      </c>
    </row>
    <row r="1381" spans="1:7" ht="15" customHeight="1">
      <c r="A1381" s="3" t="s">
        <v>1705</v>
      </c>
      <c r="B1381" s="24" t="s">
        <v>1470</v>
      </c>
      <c r="C1381" s="3" t="s">
        <v>1295</v>
      </c>
      <c r="D1381" s="3"/>
      <c r="E1381" s="3" t="s">
        <v>1634</v>
      </c>
      <c r="F1381" s="4">
        <v>102</v>
      </c>
      <c r="G1381" s="14" t="s">
        <v>1707</v>
      </c>
    </row>
    <row r="1382" spans="1:7" ht="15" customHeight="1">
      <c r="A1382" s="3" t="s">
        <v>1705</v>
      </c>
      <c r="B1382" s="24" t="s">
        <v>1824</v>
      </c>
      <c r="C1382" s="3" t="s">
        <v>1617</v>
      </c>
      <c r="D1382" s="3"/>
      <c r="E1382" s="3" t="s">
        <v>1628</v>
      </c>
      <c r="F1382" s="4">
        <v>104</v>
      </c>
      <c r="G1382" s="14" t="s">
        <v>1707</v>
      </c>
    </row>
    <row r="1383" spans="1:7" ht="15" customHeight="1">
      <c r="A1383" s="3" t="s">
        <v>1705</v>
      </c>
      <c r="B1383" s="24" t="s">
        <v>2030</v>
      </c>
      <c r="C1383" s="3" t="s">
        <v>1298</v>
      </c>
      <c r="D1383" s="3"/>
      <c r="E1383" s="3" t="s">
        <v>1628</v>
      </c>
      <c r="F1383" s="4" t="s">
        <v>1724</v>
      </c>
      <c r="G1383" s="14" t="s">
        <v>1707</v>
      </c>
    </row>
    <row r="1384" spans="1:7" ht="15" customHeight="1">
      <c r="A1384" s="3" t="s">
        <v>1705</v>
      </c>
      <c r="B1384" s="24" t="s">
        <v>1434</v>
      </c>
      <c r="C1384" s="3" t="s">
        <v>1295</v>
      </c>
      <c r="D1384" s="3"/>
      <c r="E1384" s="3" t="s">
        <v>1628</v>
      </c>
      <c r="F1384" s="4">
        <v>101</v>
      </c>
      <c r="G1384" s="14" t="s">
        <v>1707</v>
      </c>
    </row>
    <row r="1385" spans="1:7" ht="15" customHeight="1">
      <c r="A1385" s="3" t="s">
        <v>1705</v>
      </c>
      <c r="B1385" s="24" t="s">
        <v>1915</v>
      </c>
      <c r="C1385" s="3" t="s">
        <v>1298</v>
      </c>
      <c r="D1385" s="3"/>
      <c r="E1385" s="3" t="s">
        <v>1628</v>
      </c>
      <c r="F1385" s="4">
        <v>103</v>
      </c>
      <c r="G1385" s="14" t="s">
        <v>1707</v>
      </c>
    </row>
    <row r="1386" spans="1:7" ht="15" customHeight="1">
      <c r="A1386" s="3" t="s">
        <v>1705</v>
      </c>
      <c r="B1386" s="24" t="s">
        <v>2020</v>
      </c>
      <c r="C1386" s="3" t="s">
        <v>1295</v>
      </c>
      <c r="D1386" s="3"/>
      <c r="E1386" s="3" t="s">
        <v>1615</v>
      </c>
      <c r="F1386" s="4" t="s">
        <v>1723</v>
      </c>
      <c r="G1386" s="14" t="s">
        <v>1707</v>
      </c>
    </row>
    <row r="1387" spans="1:7" ht="15" customHeight="1">
      <c r="A1387" s="3" t="s">
        <v>1705</v>
      </c>
      <c r="B1387" s="24" t="s">
        <v>1883</v>
      </c>
      <c r="C1387" s="3" t="s">
        <v>1295</v>
      </c>
      <c r="D1387" s="3"/>
      <c r="E1387" s="3" t="s">
        <v>1615</v>
      </c>
      <c r="F1387" s="4" t="s">
        <v>1088</v>
      </c>
      <c r="G1387" s="14" t="s">
        <v>1707</v>
      </c>
    </row>
    <row r="1388" spans="1:7" ht="15" customHeight="1">
      <c r="A1388" s="3" t="s">
        <v>1705</v>
      </c>
      <c r="B1388" s="24" t="s">
        <v>1918</v>
      </c>
      <c r="C1388" s="3" t="s">
        <v>1298</v>
      </c>
      <c r="D1388" s="3"/>
      <c r="E1388" s="3" t="s">
        <v>1615</v>
      </c>
      <c r="F1388" s="4" t="s">
        <v>1090</v>
      </c>
      <c r="G1388" s="14" t="s">
        <v>1707</v>
      </c>
    </row>
    <row r="1389" spans="1:7" ht="15" customHeight="1">
      <c r="A1389" s="3" t="s">
        <v>1705</v>
      </c>
      <c r="B1389" s="24" t="s">
        <v>1919</v>
      </c>
      <c r="C1389" s="3" t="s">
        <v>1295</v>
      </c>
      <c r="D1389" s="3"/>
      <c r="E1389" s="3" t="s">
        <v>1591</v>
      </c>
      <c r="F1389" s="4">
        <v>105</v>
      </c>
      <c r="G1389" s="14" t="s">
        <v>1707</v>
      </c>
    </row>
    <row r="1390" spans="1:7" ht="15" customHeight="1">
      <c r="A1390" s="3" t="s">
        <v>1705</v>
      </c>
      <c r="B1390" s="24" t="s">
        <v>1438</v>
      </c>
      <c r="C1390" s="3" t="s">
        <v>1550</v>
      </c>
      <c r="D1390" s="3"/>
      <c r="E1390" s="3" t="s">
        <v>1593</v>
      </c>
      <c r="F1390" s="4">
        <v>101</v>
      </c>
      <c r="G1390" s="14" t="s">
        <v>1707</v>
      </c>
    </row>
    <row r="1391" spans="1:7" ht="15" customHeight="1">
      <c r="A1391" s="3" t="s">
        <v>1705</v>
      </c>
      <c r="B1391" s="24" t="s">
        <v>1837</v>
      </c>
      <c r="C1391" s="3" t="s">
        <v>1550</v>
      </c>
      <c r="D1391" s="3"/>
      <c r="E1391" s="3" t="s">
        <v>1593</v>
      </c>
      <c r="F1391" s="4">
        <v>103</v>
      </c>
      <c r="G1391" s="14" t="s">
        <v>1707</v>
      </c>
    </row>
    <row r="1392" spans="1:7" ht="15" customHeight="1">
      <c r="A1392" s="3" t="s">
        <v>1737</v>
      </c>
      <c r="B1392" s="24" t="s">
        <v>2056</v>
      </c>
      <c r="C1392" s="3" t="s">
        <v>1550</v>
      </c>
      <c r="D1392" s="3"/>
      <c r="E1392" s="3" t="s">
        <v>1593</v>
      </c>
      <c r="F1392" s="4">
        <v>104</v>
      </c>
      <c r="G1392" s="14" t="s">
        <v>1707</v>
      </c>
    </row>
    <row r="1393" spans="1:7" ht="15" customHeight="1">
      <c r="A1393" s="3" t="s">
        <v>1705</v>
      </c>
      <c r="B1393" s="24" t="s">
        <v>1813</v>
      </c>
      <c r="C1393" s="3" t="s">
        <v>1295</v>
      </c>
      <c r="D1393" s="3"/>
      <c r="E1393" s="3" t="s">
        <v>1635</v>
      </c>
      <c r="F1393" s="4">
        <v>103</v>
      </c>
      <c r="G1393" s="14" t="s">
        <v>1707</v>
      </c>
    </row>
    <row r="1394" spans="1:7" ht="15" customHeight="1">
      <c r="A1394" s="3" t="s">
        <v>1705</v>
      </c>
      <c r="B1394" s="24" t="s">
        <v>1868</v>
      </c>
      <c r="C1394" s="3" t="s">
        <v>1295</v>
      </c>
      <c r="D1394" s="3"/>
      <c r="E1394" s="3" t="s">
        <v>1635</v>
      </c>
      <c r="F1394" s="4" t="s">
        <v>1085</v>
      </c>
      <c r="G1394" s="14" t="s">
        <v>1707</v>
      </c>
    </row>
    <row r="1395" spans="1:7" ht="15" customHeight="1">
      <c r="A1395" s="3" t="s">
        <v>1705</v>
      </c>
      <c r="B1395" s="24" t="s">
        <v>1905</v>
      </c>
      <c r="C1395" s="3" t="s">
        <v>1617</v>
      </c>
      <c r="D1395" s="3"/>
      <c r="E1395" s="3" t="s">
        <v>1635</v>
      </c>
      <c r="F1395" s="4">
        <v>105</v>
      </c>
      <c r="G1395" s="14" t="s">
        <v>1707</v>
      </c>
    </row>
    <row r="1396" spans="1:7" ht="15" customHeight="1">
      <c r="A1396" s="3" t="s">
        <v>1705</v>
      </c>
      <c r="B1396" s="24" t="s">
        <v>1444</v>
      </c>
      <c r="C1396" s="3" t="s">
        <v>1295</v>
      </c>
      <c r="D1396" s="3"/>
      <c r="E1396" s="3" t="s">
        <v>1635</v>
      </c>
      <c r="F1396" s="4">
        <v>101</v>
      </c>
      <c r="G1396" s="14" t="s">
        <v>1707</v>
      </c>
    </row>
    <row r="1397" spans="1:7" ht="15" customHeight="1">
      <c r="A1397" s="3" t="s">
        <v>1705</v>
      </c>
      <c r="B1397" s="24" t="s">
        <v>1469</v>
      </c>
      <c r="C1397" s="3" t="s">
        <v>1298</v>
      </c>
      <c r="D1397" s="3"/>
      <c r="E1397" s="3" t="s">
        <v>1635</v>
      </c>
      <c r="F1397" s="4">
        <v>102</v>
      </c>
      <c r="G1397" s="14" t="s">
        <v>1707</v>
      </c>
    </row>
    <row r="1398" spans="1:7" ht="15" customHeight="1">
      <c r="A1398" s="3" t="s">
        <v>1705</v>
      </c>
      <c r="B1398" s="24" t="s">
        <v>1407</v>
      </c>
      <c r="C1398" s="3" t="s">
        <v>1550</v>
      </c>
      <c r="D1398" s="3"/>
      <c r="E1398" s="3" t="s">
        <v>1688</v>
      </c>
      <c r="F1398" s="4">
        <v>100</v>
      </c>
      <c r="G1398" s="14" t="s">
        <v>1707</v>
      </c>
    </row>
    <row r="1399" spans="1:7" ht="15" customHeight="1">
      <c r="A1399" s="3" t="s">
        <v>1705</v>
      </c>
      <c r="B1399" s="24" t="s">
        <v>1442</v>
      </c>
      <c r="C1399" s="3" t="s">
        <v>1550</v>
      </c>
      <c r="D1399" s="3"/>
      <c r="E1399" s="3" t="s">
        <v>1688</v>
      </c>
      <c r="F1399" s="4">
        <v>101</v>
      </c>
      <c r="G1399" s="14" t="s">
        <v>1707</v>
      </c>
    </row>
    <row r="1400" spans="1:7" ht="15" customHeight="1">
      <c r="A1400" s="3" t="s">
        <v>1705</v>
      </c>
      <c r="B1400" s="24" t="s">
        <v>2077</v>
      </c>
      <c r="C1400" s="3" t="s">
        <v>1295</v>
      </c>
      <c r="D1400" s="3"/>
      <c r="E1400" s="3" t="s">
        <v>1624</v>
      </c>
      <c r="F1400" s="4" t="s">
        <v>1713</v>
      </c>
      <c r="G1400" s="14" t="s">
        <v>1707</v>
      </c>
    </row>
    <row r="1401" spans="1:7" ht="15" customHeight="1">
      <c r="A1401" s="3" t="s">
        <v>1705</v>
      </c>
      <c r="B1401" s="24" t="s">
        <v>1857</v>
      </c>
      <c r="C1401" s="3" t="s">
        <v>1298</v>
      </c>
      <c r="D1401" s="3"/>
      <c r="E1401" s="3" t="s">
        <v>1624</v>
      </c>
      <c r="F1401" s="4">
        <v>104</v>
      </c>
      <c r="G1401" s="14" t="s">
        <v>1707</v>
      </c>
    </row>
    <row r="1402" spans="1:7" ht="15" customHeight="1">
      <c r="A1402" s="3" t="s">
        <v>1705</v>
      </c>
      <c r="B1402" s="24" t="s">
        <v>1416</v>
      </c>
      <c r="C1402" s="3" t="s">
        <v>1295</v>
      </c>
      <c r="D1402" s="3"/>
      <c r="E1402" s="3" t="s">
        <v>1624</v>
      </c>
      <c r="F1402" s="4">
        <v>100</v>
      </c>
      <c r="G1402" s="14" t="s">
        <v>1707</v>
      </c>
    </row>
    <row r="1403" spans="1:7" ht="15" customHeight="1">
      <c r="A1403" s="3" t="s">
        <v>1705</v>
      </c>
      <c r="B1403" s="24" t="s">
        <v>1894</v>
      </c>
      <c r="C1403" s="3" t="s">
        <v>1617</v>
      </c>
      <c r="D1403" s="3"/>
      <c r="E1403" s="3" t="s">
        <v>1624</v>
      </c>
      <c r="F1403" s="4" t="s">
        <v>1713</v>
      </c>
      <c r="G1403" s="14" t="s">
        <v>1707</v>
      </c>
    </row>
    <row r="1404" spans="1:7" ht="15" customHeight="1">
      <c r="A1404" s="3" t="s">
        <v>1705</v>
      </c>
      <c r="B1404" s="24" t="s">
        <v>1906</v>
      </c>
      <c r="C1404" s="3" t="s">
        <v>1295</v>
      </c>
      <c r="D1404" s="3"/>
      <c r="E1404" s="3" t="s">
        <v>1624</v>
      </c>
      <c r="F1404" s="4">
        <v>105</v>
      </c>
      <c r="G1404" s="14" t="s">
        <v>1707</v>
      </c>
    </row>
    <row r="1405" spans="1:7" ht="15" customHeight="1">
      <c r="A1405" s="3" t="s">
        <v>1705</v>
      </c>
      <c r="B1405" s="24" t="s">
        <v>1925</v>
      </c>
      <c r="C1405" s="3" t="s">
        <v>1298</v>
      </c>
      <c r="D1405" s="3"/>
      <c r="E1405" s="3" t="s">
        <v>1624</v>
      </c>
      <c r="F1405" s="4" t="s">
        <v>1085</v>
      </c>
      <c r="G1405" s="14" t="s">
        <v>1707</v>
      </c>
    </row>
    <row r="1406" spans="1:7" ht="15" customHeight="1">
      <c r="A1406" s="3" t="s">
        <v>1705</v>
      </c>
      <c r="B1406" s="24" t="s">
        <v>1927</v>
      </c>
      <c r="C1406" s="3" t="s">
        <v>1617</v>
      </c>
      <c r="D1406" s="3"/>
      <c r="E1406" s="3" t="s">
        <v>1624</v>
      </c>
      <c r="F1406" s="4" t="s">
        <v>1095</v>
      </c>
      <c r="G1406" s="14" t="s">
        <v>1707</v>
      </c>
    </row>
    <row r="1407" spans="1:7" ht="15" customHeight="1">
      <c r="A1407" s="3" t="s">
        <v>1705</v>
      </c>
      <c r="B1407" s="24" t="s">
        <v>1811</v>
      </c>
      <c r="C1407" s="3" t="s">
        <v>1550</v>
      </c>
      <c r="D1407" s="3"/>
      <c r="E1407" s="3" t="s">
        <v>1638</v>
      </c>
      <c r="F1407" s="4">
        <v>103</v>
      </c>
      <c r="G1407" s="14" t="s">
        <v>1707</v>
      </c>
    </row>
    <row r="1408" spans="1:7" ht="15" customHeight="1">
      <c r="A1408" s="3" t="s">
        <v>1705</v>
      </c>
      <c r="B1408" s="24" t="s">
        <v>1818</v>
      </c>
      <c r="C1408" s="3" t="s">
        <v>1550</v>
      </c>
      <c r="D1408" s="3"/>
      <c r="E1408" s="3" t="s">
        <v>1638</v>
      </c>
      <c r="F1408" s="4">
        <v>104</v>
      </c>
      <c r="G1408" s="14" t="s">
        <v>1707</v>
      </c>
    </row>
    <row r="1409" spans="1:7" ht="15" customHeight="1">
      <c r="A1409" s="3" t="s">
        <v>1705</v>
      </c>
      <c r="B1409" s="24" t="s">
        <v>1439</v>
      </c>
      <c r="C1409" s="3" t="s">
        <v>1295</v>
      </c>
      <c r="D1409" s="3"/>
      <c r="E1409" s="3" t="s">
        <v>1638</v>
      </c>
      <c r="F1409" s="4">
        <v>101</v>
      </c>
      <c r="G1409" s="14" t="s">
        <v>1707</v>
      </c>
    </row>
    <row r="1410" spans="1:7" ht="15" customHeight="1">
      <c r="A1410" s="3" t="s">
        <v>1705</v>
      </c>
      <c r="B1410" s="24" t="s">
        <v>2049</v>
      </c>
      <c r="C1410" s="3" t="s">
        <v>1298</v>
      </c>
      <c r="D1410" s="3"/>
      <c r="E1410" s="3" t="s">
        <v>1638</v>
      </c>
      <c r="F1410" s="4">
        <v>104</v>
      </c>
      <c r="G1410" s="14" t="s">
        <v>1707</v>
      </c>
    </row>
    <row r="1411" spans="1:7" ht="15" customHeight="1">
      <c r="A1411" s="3" t="s">
        <v>1705</v>
      </c>
      <c r="B1411" s="24" t="s">
        <v>1827</v>
      </c>
      <c r="C1411" s="3" t="s">
        <v>1550</v>
      </c>
      <c r="D1411" s="3"/>
      <c r="E1411" s="3" t="s">
        <v>1638</v>
      </c>
      <c r="F1411" s="4">
        <v>105</v>
      </c>
      <c r="G1411" s="14" t="s">
        <v>1707</v>
      </c>
    </row>
    <row r="1412" spans="1:7" ht="15" customHeight="1">
      <c r="A1412" s="3" t="s">
        <v>1705</v>
      </c>
      <c r="B1412" s="24" t="s">
        <v>1856</v>
      </c>
      <c r="C1412" s="3" t="s">
        <v>1550</v>
      </c>
      <c r="D1412" s="3"/>
      <c r="E1412" s="3" t="s">
        <v>1638</v>
      </c>
      <c r="F1412" s="4">
        <v>103</v>
      </c>
      <c r="G1412" s="14" t="s">
        <v>1707</v>
      </c>
    </row>
    <row r="1413" spans="1:7" ht="15" customHeight="1">
      <c r="A1413" s="3" t="s">
        <v>1705</v>
      </c>
      <c r="B1413" s="24" t="s">
        <v>1911</v>
      </c>
      <c r="C1413" s="3" t="s">
        <v>1550</v>
      </c>
      <c r="D1413" s="3"/>
      <c r="E1413" s="3" t="s">
        <v>1638</v>
      </c>
      <c r="F1413" s="4" t="s">
        <v>1085</v>
      </c>
      <c r="G1413" s="14" t="s">
        <v>1707</v>
      </c>
    </row>
    <row r="1414" spans="1:7" ht="15" customHeight="1">
      <c r="A1414" s="3" t="s">
        <v>1705</v>
      </c>
      <c r="B1414" s="24" t="s">
        <v>1452</v>
      </c>
      <c r="C1414" s="3" t="s">
        <v>1295</v>
      </c>
      <c r="D1414" s="3"/>
      <c r="E1414" s="3" t="s">
        <v>1686</v>
      </c>
      <c r="F1414" s="4">
        <v>101</v>
      </c>
      <c r="G1414" s="14" t="s">
        <v>1707</v>
      </c>
    </row>
    <row r="1415" spans="1:7" ht="15" customHeight="1">
      <c r="A1415" s="3" t="s">
        <v>1705</v>
      </c>
      <c r="B1415" s="24" t="s">
        <v>1440</v>
      </c>
      <c r="C1415" s="3" t="s">
        <v>1298</v>
      </c>
      <c r="D1415" s="3"/>
      <c r="E1415" s="3" t="s">
        <v>1672</v>
      </c>
      <c r="F1415" s="4">
        <v>101</v>
      </c>
      <c r="G1415" s="14" t="s">
        <v>1707</v>
      </c>
    </row>
    <row r="1416" spans="1:7" ht="15" customHeight="1">
      <c r="A1416" s="3" t="s">
        <v>1705</v>
      </c>
      <c r="B1416" s="24" t="s">
        <v>1847</v>
      </c>
      <c r="C1416" s="3" t="s">
        <v>1295</v>
      </c>
      <c r="D1416" s="3"/>
      <c r="E1416" s="3" t="s">
        <v>1672</v>
      </c>
      <c r="F1416" s="4">
        <v>104</v>
      </c>
      <c r="G1416" s="14" t="s">
        <v>1707</v>
      </c>
    </row>
    <row r="1417" spans="1:7" ht="15" customHeight="1">
      <c r="A1417" s="3" t="s">
        <v>1705</v>
      </c>
      <c r="B1417" s="24" t="s">
        <v>1406</v>
      </c>
      <c r="C1417" s="3" t="s">
        <v>1295</v>
      </c>
      <c r="D1417" s="3"/>
      <c r="E1417" s="3" t="s">
        <v>1672</v>
      </c>
      <c r="F1417" s="4">
        <v>100</v>
      </c>
      <c r="G1417" s="14" t="s">
        <v>1707</v>
      </c>
    </row>
    <row r="1418" spans="1:7" ht="15" customHeight="1">
      <c r="A1418" s="3" t="s">
        <v>1705</v>
      </c>
      <c r="B1418" s="24" t="s">
        <v>2036</v>
      </c>
      <c r="C1418" s="3" t="s">
        <v>1295</v>
      </c>
      <c r="D1418" s="3"/>
      <c r="E1418" s="3" t="s">
        <v>1632</v>
      </c>
      <c r="F1418" s="4">
        <v>105</v>
      </c>
      <c r="G1418" s="14" t="s">
        <v>1707</v>
      </c>
    </row>
    <row r="1419" spans="1:7" ht="15" customHeight="1">
      <c r="A1419" s="3" t="s">
        <v>1705</v>
      </c>
      <c r="B1419" s="24" t="s">
        <v>1864</v>
      </c>
      <c r="C1419" s="3" t="s">
        <v>1295</v>
      </c>
      <c r="D1419" s="3"/>
      <c r="E1419" s="3" t="s">
        <v>1632</v>
      </c>
      <c r="F1419" s="4">
        <v>104</v>
      </c>
      <c r="G1419" s="14" t="s">
        <v>1707</v>
      </c>
    </row>
    <row r="1420" spans="1:7" ht="15" customHeight="1">
      <c r="A1420" s="3" t="s">
        <v>1705</v>
      </c>
      <c r="B1420" s="24" t="s">
        <v>1903</v>
      </c>
      <c r="C1420" s="3" t="s">
        <v>1295</v>
      </c>
      <c r="D1420" s="3"/>
      <c r="E1420" s="3" t="s">
        <v>1632</v>
      </c>
      <c r="F1420" s="4">
        <v>103</v>
      </c>
      <c r="G1420" s="14" t="s">
        <v>1707</v>
      </c>
    </row>
    <row r="1421" spans="1:7" ht="15" customHeight="1">
      <c r="A1421" s="3" t="s">
        <v>1705</v>
      </c>
      <c r="B1421" s="24" t="s">
        <v>1472</v>
      </c>
      <c r="C1421" s="3" t="s">
        <v>1298</v>
      </c>
      <c r="D1421" s="3"/>
      <c r="E1421" s="3" t="s">
        <v>1632</v>
      </c>
      <c r="F1421" s="4">
        <v>102</v>
      </c>
      <c r="G1421" s="14" t="s">
        <v>1707</v>
      </c>
    </row>
    <row r="1422" spans="1:7" ht="15" customHeight="1">
      <c r="A1422" s="3" t="s">
        <v>1705</v>
      </c>
      <c r="B1422" s="24" t="s">
        <v>1938</v>
      </c>
      <c r="C1422" s="3" t="s">
        <v>1550</v>
      </c>
      <c r="D1422" s="3"/>
      <c r="E1422" s="3" t="s">
        <v>1668</v>
      </c>
      <c r="F1422" s="4">
        <v>104</v>
      </c>
      <c r="G1422" s="14" t="s">
        <v>1707</v>
      </c>
    </row>
    <row r="1423" spans="1:7" ht="15" customHeight="1">
      <c r="A1423" s="3" t="s">
        <v>1705</v>
      </c>
      <c r="B1423" s="24" t="s">
        <v>1838</v>
      </c>
      <c r="C1423" s="3" t="s">
        <v>1298</v>
      </c>
      <c r="D1423" s="3"/>
      <c r="E1423" s="3" t="s">
        <v>1640</v>
      </c>
      <c r="F1423" s="4" t="s">
        <v>1708</v>
      </c>
      <c r="G1423" s="14" t="s">
        <v>1707</v>
      </c>
    </row>
    <row r="1424" spans="1:7" ht="15" customHeight="1">
      <c r="A1424" s="3" t="s">
        <v>1705</v>
      </c>
      <c r="B1424" s="24" t="s">
        <v>1399</v>
      </c>
      <c r="C1424" s="3" t="s">
        <v>1298</v>
      </c>
      <c r="D1424" s="3"/>
      <c r="E1424" s="3" t="s">
        <v>1640</v>
      </c>
      <c r="F1424" s="4">
        <v>100</v>
      </c>
      <c r="G1424" s="14" t="s">
        <v>1707</v>
      </c>
    </row>
    <row r="1425" spans="1:7" ht="15" customHeight="1">
      <c r="A1425" s="3" t="s">
        <v>1705</v>
      </c>
      <c r="B1425" s="24" t="s">
        <v>1850</v>
      </c>
      <c r="C1425" s="3" t="s">
        <v>1295</v>
      </c>
      <c r="D1425" s="3"/>
      <c r="E1425" s="3" t="s">
        <v>1640</v>
      </c>
      <c r="F1425" s="4">
        <v>104</v>
      </c>
      <c r="G1425" s="14" t="s">
        <v>1707</v>
      </c>
    </row>
    <row r="1426" spans="1:7" ht="15" customHeight="1">
      <c r="A1426" s="3" t="s">
        <v>1705</v>
      </c>
      <c r="B1426" s="24" t="s">
        <v>1489</v>
      </c>
      <c r="C1426" s="3" t="s">
        <v>1295</v>
      </c>
      <c r="D1426" s="3"/>
      <c r="E1426" s="3" t="s">
        <v>1640</v>
      </c>
      <c r="F1426" s="4">
        <v>102</v>
      </c>
      <c r="G1426" s="14" t="s">
        <v>1707</v>
      </c>
    </row>
    <row r="1427" spans="1:7" ht="15" customHeight="1">
      <c r="A1427" s="3" t="s">
        <v>1705</v>
      </c>
      <c r="B1427" s="24" t="s">
        <v>2016</v>
      </c>
      <c r="C1427" s="3" t="s">
        <v>1298</v>
      </c>
      <c r="D1427" s="3"/>
      <c r="E1427" s="3" t="s">
        <v>1588</v>
      </c>
      <c r="F1427" s="4">
        <v>105</v>
      </c>
      <c r="G1427" s="14" t="s">
        <v>1707</v>
      </c>
    </row>
    <row r="1428" spans="1:7" ht="15" customHeight="1">
      <c r="A1428" s="3" t="s">
        <v>1705</v>
      </c>
      <c r="B1428" s="24" t="s">
        <v>1398</v>
      </c>
      <c r="C1428" s="3" t="s">
        <v>1550</v>
      </c>
      <c r="D1428" s="3"/>
      <c r="E1428" s="3" t="s">
        <v>1588</v>
      </c>
      <c r="F1428" s="4">
        <v>100</v>
      </c>
      <c r="G1428" s="14" t="s">
        <v>1707</v>
      </c>
    </row>
    <row r="1429" spans="1:7" ht="15" customHeight="1">
      <c r="A1429" s="3" t="s">
        <v>1705</v>
      </c>
      <c r="B1429" s="24" t="s">
        <v>1427</v>
      </c>
      <c r="C1429" s="3" t="s">
        <v>1298</v>
      </c>
      <c r="D1429" s="3"/>
      <c r="E1429" s="3" t="s">
        <v>1588</v>
      </c>
      <c r="F1429" s="4">
        <v>101</v>
      </c>
      <c r="G1429" s="14" t="s">
        <v>1707</v>
      </c>
    </row>
    <row r="1430" spans="1:7" ht="15" customHeight="1">
      <c r="A1430" s="3" t="s">
        <v>1705</v>
      </c>
      <c r="B1430" s="24" t="s">
        <v>1831</v>
      </c>
      <c r="C1430" s="3" t="s">
        <v>1550</v>
      </c>
      <c r="D1430" s="3"/>
      <c r="E1430" s="3" t="s">
        <v>1588</v>
      </c>
      <c r="F1430" s="4">
        <v>104</v>
      </c>
      <c r="G1430" s="14" t="s">
        <v>1707</v>
      </c>
    </row>
    <row r="1431" spans="1:7" ht="15" customHeight="1">
      <c r="A1431" s="3" t="s">
        <v>1705</v>
      </c>
      <c r="B1431" s="24" t="s">
        <v>1468</v>
      </c>
      <c r="C1431" s="3" t="s">
        <v>1298</v>
      </c>
      <c r="D1431" s="3"/>
      <c r="E1431" s="3" t="s">
        <v>1588</v>
      </c>
      <c r="F1431" s="4">
        <v>102</v>
      </c>
      <c r="G1431" s="14" t="s">
        <v>1707</v>
      </c>
    </row>
    <row r="1432" spans="1:7" ht="15" customHeight="1">
      <c r="A1432" s="3" t="s">
        <v>1705</v>
      </c>
      <c r="B1432" s="24" t="s">
        <v>1467</v>
      </c>
      <c r="C1432" s="3" t="s">
        <v>1295</v>
      </c>
      <c r="D1432" s="3"/>
      <c r="E1432" s="3" t="s">
        <v>1588</v>
      </c>
      <c r="F1432" s="4">
        <v>102</v>
      </c>
      <c r="G1432" s="14" t="s">
        <v>1707</v>
      </c>
    </row>
    <row r="1433" spans="1:7" ht="15" customHeight="1">
      <c r="A1433" s="3" t="s">
        <v>1705</v>
      </c>
      <c r="B1433" s="24" t="s">
        <v>1826</v>
      </c>
      <c r="C1433" s="3" t="s">
        <v>1298</v>
      </c>
      <c r="D1433" s="3"/>
      <c r="E1433" s="3" t="s">
        <v>1629</v>
      </c>
      <c r="F1433" s="4">
        <v>104</v>
      </c>
      <c r="G1433" s="14" t="s">
        <v>1707</v>
      </c>
    </row>
    <row r="1434" spans="1:7" ht="15" customHeight="1">
      <c r="A1434" s="3" t="s">
        <v>1705</v>
      </c>
      <c r="B1434" s="24" t="s">
        <v>2028</v>
      </c>
      <c r="C1434" s="3" t="s">
        <v>1617</v>
      </c>
      <c r="D1434" s="3"/>
      <c r="E1434" s="3" t="s">
        <v>1629</v>
      </c>
      <c r="F1434" s="4" t="s">
        <v>1725</v>
      </c>
      <c r="G1434" s="14" t="s">
        <v>1707</v>
      </c>
    </row>
    <row r="1435" spans="1:7" ht="15" customHeight="1">
      <c r="A1435" s="3" t="s">
        <v>1705</v>
      </c>
      <c r="B1435" s="24" t="s">
        <v>2037</v>
      </c>
      <c r="C1435" s="3" t="s">
        <v>1295</v>
      </c>
      <c r="D1435" s="3"/>
      <c r="E1435" s="3" t="s">
        <v>1629</v>
      </c>
      <c r="F1435" s="4">
        <v>105</v>
      </c>
      <c r="G1435" s="14" t="s">
        <v>1707</v>
      </c>
    </row>
    <row r="1436" spans="1:7" ht="15" customHeight="1">
      <c r="A1436" s="3" t="s">
        <v>1705</v>
      </c>
      <c r="B1436" s="24" t="s">
        <v>1854</v>
      </c>
      <c r="C1436" s="3" t="s">
        <v>1295</v>
      </c>
      <c r="D1436" s="3"/>
      <c r="E1436" s="3" t="s">
        <v>1629</v>
      </c>
      <c r="F1436" s="4">
        <v>103</v>
      </c>
      <c r="G1436" s="14" t="s">
        <v>1707</v>
      </c>
    </row>
    <row r="1437" spans="1:7" ht="15" customHeight="1">
      <c r="A1437" s="3" t="s">
        <v>1705</v>
      </c>
      <c r="B1437" s="24" t="s">
        <v>1890</v>
      </c>
      <c r="C1437" s="3" t="s">
        <v>1298</v>
      </c>
      <c r="D1437" s="3"/>
      <c r="E1437" s="3" t="s">
        <v>1629</v>
      </c>
      <c r="F1437" s="4" t="s">
        <v>1723</v>
      </c>
      <c r="G1437" s="14" t="s">
        <v>1707</v>
      </c>
    </row>
    <row r="1438" spans="1:7" ht="15" customHeight="1">
      <c r="A1438" s="3" t="s">
        <v>1705</v>
      </c>
      <c r="B1438" s="24" t="s">
        <v>1480</v>
      </c>
      <c r="C1438" s="3" t="s">
        <v>1295</v>
      </c>
      <c r="D1438" s="3"/>
      <c r="E1438" s="3" t="s">
        <v>1629</v>
      </c>
      <c r="F1438" s="4">
        <v>102</v>
      </c>
      <c r="G1438" s="14" t="s">
        <v>1707</v>
      </c>
    </row>
    <row r="1439" spans="1:7" ht="15" customHeight="1">
      <c r="A1439" s="3" t="s">
        <v>1705</v>
      </c>
      <c r="B1439" s="24" t="s">
        <v>1433</v>
      </c>
      <c r="C1439" s="3" t="s">
        <v>1295</v>
      </c>
      <c r="D1439" s="3"/>
      <c r="E1439" s="3" t="s">
        <v>1629</v>
      </c>
      <c r="F1439" s="4">
        <v>101</v>
      </c>
      <c r="G1439" s="14" t="s">
        <v>1707</v>
      </c>
    </row>
    <row r="1440" spans="1:7" ht="15" customHeight="1">
      <c r="A1440" s="3" t="s">
        <v>1705</v>
      </c>
      <c r="B1440" s="24" t="s">
        <v>2031</v>
      </c>
      <c r="C1440" s="3" t="s">
        <v>1550</v>
      </c>
      <c r="D1440" s="3"/>
      <c r="E1440" s="3" t="s">
        <v>1614</v>
      </c>
      <c r="F1440" s="4">
        <v>105</v>
      </c>
      <c r="G1440" s="14" t="s">
        <v>1707</v>
      </c>
    </row>
    <row r="1441" spans="1:7" ht="15" customHeight="1">
      <c r="A1441" s="3" t="s">
        <v>1705</v>
      </c>
      <c r="B1441" s="24" t="s">
        <v>2034</v>
      </c>
      <c r="C1441" s="3" t="s">
        <v>1295</v>
      </c>
      <c r="D1441" s="3"/>
      <c r="E1441" s="3" t="s">
        <v>1614</v>
      </c>
      <c r="F1441" s="4">
        <v>104</v>
      </c>
      <c r="G1441" s="14" t="s">
        <v>1707</v>
      </c>
    </row>
    <row r="1442" spans="1:7" ht="15" customHeight="1">
      <c r="A1442" s="3" t="s">
        <v>1705</v>
      </c>
      <c r="B1442" s="24" t="s">
        <v>1415</v>
      </c>
      <c r="C1442" s="3" t="s">
        <v>1298</v>
      </c>
      <c r="D1442" s="3"/>
      <c r="E1442" s="3" t="s">
        <v>1614</v>
      </c>
      <c r="F1442" s="4">
        <v>100</v>
      </c>
      <c r="G1442" s="14" t="s">
        <v>1707</v>
      </c>
    </row>
    <row r="1443" spans="1:7" ht="15" customHeight="1">
      <c r="A1443" s="3" t="s">
        <v>1705</v>
      </c>
      <c r="B1443" s="26" t="s">
        <v>2051</v>
      </c>
      <c r="C1443" s="3" t="s">
        <v>1295</v>
      </c>
      <c r="D1443" s="3"/>
      <c r="E1443" s="3" t="s">
        <v>1614</v>
      </c>
      <c r="F1443" s="4">
        <v>101</v>
      </c>
      <c r="G1443" s="14" t="s">
        <v>1707</v>
      </c>
    </row>
    <row r="1444" spans="1:7" ht="15" customHeight="1">
      <c r="A1444" s="3" t="s">
        <v>1705</v>
      </c>
      <c r="B1444" s="24" t="s">
        <v>1887</v>
      </c>
      <c r="C1444" s="3" t="s">
        <v>1295</v>
      </c>
      <c r="D1444" s="3"/>
      <c r="E1444" s="3" t="s">
        <v>1614</v>
      </c>
      <c r="F1444" s="4">
        <v>103</v>
      </c>
      <c r="G1444" s="14" t="s">
        <v>1707</v>
      </c>
    </row>
    <row r="1445" spans="1:7" ht="15" customHeight="1">
      <c r="A1445" s="3" t="s">
        <v>1705</v>
      </c>
      <c r="B1445" s="24" t="s">
        <v>1481</v>
      </c>
      <c r="C1445" s="3" t="s">
        <v>1295</v>
      </c>
      <c r="D1445" s="3"/>
      <c r="E1445" s="3" t="s">
        <v>1614</v>
      </c>
      <c r="F1445" s="4">
        <v>102</v>
      </c>
      <c r="G1445" s="14" t="s">
        <v>1707</v>
      </c>
    </row>
    <row r="1446" spans="1:7" ht="15" customHeight="1">
      <c r="A1446" s="3" t="s">
        <v>1705</v>
      </c>
      <c r="B1446" s="24" t="s">
        <v>1843</v>
      </c>
      <c r="C1446" s="3" t="s">
        <v>1295</v>
      </c>
      <c r="D1446" s="3"/>
      <c r="E1446" s="3" t="s">
        <v>1654</v>
      </c>
      <c r="F1446" s="4">
        <v>105</v>
      </c>
      <c r="G1446" s="14" t="s">
        <v>1707</v>
      </c>
    </row>
    <row r="1447" spans="1:7" ht="15" customHeight="1">
      <c r="A1447" s="3" t="s">
        <v>1705</v>
      </c>
      <c r="B1447" s="24" t="s">
        <v>2041</v>
      </c>
      <c r="C1447" s="3" t="s">
        <v>1298</v>
      </c>
      <c r="D1447" s="3"/>
      <c r="E1447" s="3" t="s">
        <v>1654</v>
      </c>
      <c r="F1447" s="4">
        <v>105</v>
      </c>
      <c r="G1447" s="14" t="s">
        <v>1707</v>
      </c>
    </row>
    <row r="1448" spans="1:7" ht="15" customHeight="1">
      <c r="A1448" s="3" t="s">
        <v>1705</v>
      </c>
      <c r="B1448" s="24" t="s">
        <v>1422</v>
      </c>
      <c r="C1448" s="3" t="s">
        <v>1550</v>
      </c>
      <c r="D1448" s="3"/>
      <c r="E1448" s="3" t="s">
        <v>1654</v>
      </c>
      <c r="F1448" s="4">
        <v>101</v>
      </c>
      <c r="G1448" s="14" t="s">
        <v>1707</v>
      </c>
    </row>
    <row r="1449" spans="1:7" ht="15" customHeight="1">
      <c r="A1449" s="3" t="s">
        <v>1705</v>
      </c>
      <c r="B1449" s="24" t="s">
        <v>1459</v>
      </c>
      <c r="C1449" s="3" t="s">
        <v>1295</v>
      </c>
      <c r="D1449" s="3"/>
      <c r="E1449" s="3" t="s">
        <v>1654</v>
      </c>
      <c r="F1449" s="4">
        <v>102</v>
      </c>
      <c r="G1449" s="14" t="s">
        <v>1707</v>
      </c>
    </row>
    <row r="1450" spans="1:7" ht="15" customHeight="1">
      <c r="A1450" s="3" t="s">
        <v>1705</v>
      </c>
      <c r="B1450" s="24" t="s">
        <v>1424</v>
      </c>
      <c r="C1450" s="3" t="s">
        <v>1295</v>
      </c>
      <c r="D1450" s="3"/>
      <c r="E1450" s="3" t="s">
        <v>1692</v>
      </c>
      <c r="F1450" s="4">
        <v>101</v>
      </c>
      <c r="G1450" s="14" t="s">
        <v>1707</v>
      </c>
    </row>
    <row r="1451" spans="1:7" ht="15" customHeight="1">
      <c r="A1451" s="3" t="s">
        <v>1705</v>
      </c>
      <c r="B1451" s="24" t="s">
        <v>1836</v>
      </c>
      <c r="C1451" s="3" t="s">
        <v>1550</v>
      </c>
      <c r="D1451" s="3"/>
      <c r="E1451" s="3" t="s">
        <v>1618</v>
      </c>
      <c r="F1451" s="4">
        <v>103</v>
      </c>
      <c r="G1451" s="14" t="s">
        <v>1707</v>
      </c>
    </row>
    <row r="1452" spans="1:7" ht="15" customHeight="1">
      <c r="A1452" s="3" t="s">
        <v>1705</v>
      </c>
      <c r="B1452" s="24" t="s">
        <v>1479</v>
      </c>
      <c r="C1452" s="3" t="s">
        <v>1617</v>
      </c>
      <c r="D1452" s="3"/>
      <c r="E1452" s="3" t="s">
        <v>1618</v>
      </c>
      <c r="F1452" s="4">
        <v>102</v>
      </c>
      <c r="G1452" s="14" t="s">
        <v>1707</v>
      </c>
    </row>
    <row r="1453" spans="1:7" ht="15" customHeight="1">
      <c r="A1453" s="3" t="s">
        <v>1705</v>
      </c>
      <c r="B1453" s="24" t="s">
        <v>1410</v>
      </c>
      <c r="C1453" s="3" t="s">
        <v>1295</v>
      </c>
      <c r="D1453" s="3"/>
      <c r="E1453" s="3" t="s">
        <v>1618</v>
      </c>
      <c r="F1453" s="4" t="s">
        <v>1718</v>
      </c>
      <c r="G1453" s="14" t="s">
        <v>1707</v>
      </c>
    </row>
    <row r="1454" spans="1:7" ht="15" customHeight="1">
      <c r="A1454" s="3" t="s">
        <v>1705</v>
      </c>
      <c r="B1454" s="24" t="s">
        <v>1865</v>
      </c>
      <c r="C1454" s="3" t="s">
        <v>1295</v>
      </c>
      <c r="D1454" s="3"/>
      <c r="E1454" s="3" t="s">
        <v>1618</v>
      </c>
      <c r="F1454" s="4" t="s">
        <v>1094</v>
      </c>
      <c r="G1454" s="14" t="s">
        <v>1707</v>
      </c>
    </row>
    <row r="1455" spans="1:7" ht="15" customHeight="1">
      <c r="A1455" s="3" t="s">
        <v>1705</v>
      </c>
      <c r="B1455" s="24" t="s">
        <v>1884</v>
      </c>
      <c r="C1455" s="3" t="s">
        <v>1617</v>
      </c>
      <c r="D1455" s="3"/>
      <c r="E1455" s="3" t="s">
        <v>1618</v>
      </c>
      <c r="F1455" s="4" t="s">
        <v>1093</v>
      </c>
      <c r="G1455" s="14" t="s">
        <v>1707</v>
      </c>
    </row>
    <row r="1456" spans="1:7" ht="15" customHeight="1">
      <c r="A1456" s="3" t="s">
        <v>1705</v>
      </c>
      <c r="B1456" s="24" t="s">
        <v>1475</v>
      </c>
      <c r="C1456" s="3" t="s">
        <v>1295</v>
      </c>
      <c r="D1456" s="3"/>
      <c r="E1456" s="3" t="s">
        <v>1631</v>
      </c>
      <c r="F1456" s="4">
        <v>102</v>
      </c>
      <c r="G1456" s="14" t="s">
        <v>1707</v>
      </c>
    </row>
    <row r="1457" spans="1:7" ht="15" customHeight="1">
      <c r="A1457" s="3" t="s">
        <v>1705</v>
      </c>
      <c r="B1457" s="24" t="s">
        <v>2040</v>
      </c>
      <c r="C1457" s="3" t="s">
        <v>1298</v>
      </c>
      <c r="D1457" s="3"/>
      <c r="E1457" s="3" t="s">
        <v>1631</v>
      </c>
      <c r="F1457" s="4" t="s">
        <v>1720</v>
      </c>
      <c r="G1457" s="14" t="s">
        <v>1707</v>
      </c>
    </row>
    <row r="1458" spans="1:7" ht="15" customHeight="1">
      <c r="A1458" s="3" t="s">
        <v>1705</v>
      </c>
      <c r="B1458" s="24" t="s">
        <v>1875</v>
      </c>
      <c r="C1458" s="3" t="s">
        <v>1295</v>
      </c>
      <c r="D1458" s="3"/>
      <c r="E1458" s="3" t="s">
        <v>1631</v>
      </c>
      <c r="F1458" s="4">
        <v>105</v>
      </c>
      <c r="G1458" s="14" t="s">
        <v>1707</v>
      </c>
    </row>
    <row r="1459" spans="1:7" ht="15" customHeight="1">
      <c r="A1459" s="3" t="s">
        <v>1705</v>
      </c>
      <c r="B1459" s="24" t="s">
        <v>1476</v>
      </c>
      <c r="C1459" s="3" t="s">
        <v>1295</v>
      </c>
      <c r="D1459" s="3"/>
      <c r="E1459" s="3" t="s">
        <v>1631</v>
      </c>
      <c r="F1459" s="4">
        <v>102</v>
      </c>
      <c r="G1459" s="14" t="s">
        <v>1707</v>
      </c>
    </row>
    <row r="1460" spans="1:7" ht="15" customHeight="1">
      <c r="A1460" s="3" t="s">
        <v>1705</v>
      </c>
      <c r="B1460" s="24" t="s">
        <v>1930</v>
      </c>
      <c r="C1460" s="3" t="s">
        <v>1298</v>
      </c>
      <c r="D1460" s="3"/>
      <c r="E1460" s="3" t="s">
        <v>1631</v>
      </c>
      <c r="F1460" s="4">
        <v>103</v>
      </c>
      <c r="G1460" s="14" t="s">
        <v>1707</v>
      </c>
    </row>
    <row r="1461" spans="1:7" ht="15" customHeight="1">
      <c r="A1461" s="3" t="s">
        <v>1705</v>
      </c>
      <c r="B1461" s="24" t="s">
        <v>1816</v>
      </c>
      <c r="C1461" s="3" t="s">
        <v>1295</v>
      </c>
      <c r="D1461" s="3"/>
      <c r="E1461" s="3" t="s">
        <v>1642</v>
      </c>
      <c r="F1461" s="4" t="s">
        <v>1085</v>
      </c>
      <c r="G1461" s="14" t="s">
        <v>1707</v>
      </c>
    </row>
    <row r="1462" spans="1:7" ht="15" customHeight="1">
      <c r="A1462" s="3" t="s">
        <v>1705</v>
      </c>
      <c r="B1462" s="24" t="s">
        <v>1405</v>
      </c>
      <c r="C1462" s="3" t="s">
        <v>1295</v>
      </c>
      <c r="D1462" s="3"/>
      <c r="E1462" s="3" t="s">
        <v>1642</v>
      </c>
      <c r="F1462" s="4">
        <v>100</v>
      </c>
      <c r="G1462" s="14" t="s">
        <v>1707</v>
      </c>
    </row>
    <row r="1463" spans="1:7" ht="15" customHeight="1">
      <c r="A1463" s="3" t="s">
        <v>1705</v>
      </c>
      <c r="B1463" s="24" t="s">
        <v>1437</v>
      </c>
      <c r="C1463" s="3" t="s">
        <v>1295</v>
      </c>
      <c r="D1463" s="3"/>
      <c r="E1463" s="3" t="s">
        <v>1596</v>
      </c>
      <c r="F1463" s="4">
        <v>101</v>
      </c>
      <c r="G1463" s="14" t="s">
        <v>1707</v>
      </c>
    </row>
    <row r="1464" spans="1:7" ht="15" customHeight="1">
      <c r="A1464" s="3" t="s">
        <v>1705</v>
      </c>
      <c r="B1464" s="24" t="s">
        <v>1846</v>
      </c>
      <c r="C1464" s="3" t="s">
        <v>1295</v>
      </c>
      <c r="D1464" s="3"/>
      <c r="E1464" s="3" t="s">
        <v>1596</v>
      </c>
      <c r="F1464" s="4">
        <v>103</v>
      </c>
      <c r="G1464" s="14" t="s">
        <v>1707</v>
      </c>
    </row>
    <row r="1465" spans="1:7" ht="15" customHeight="1">
      <c r="A1465" s="3" t="s">
        <v>1705</v>
      </c>
      <c r="B1465" s="24" t="s">
        <v>2042</v>
      </c>
      <c r="C1465" s="3" t="s">
        <v>1295</v>
      </c>
      <c r="D1465" s="3"/>
      <c r="E1465" s="3" t="s">
        <v>1596</v>
      </c>
      <c r="F1465" s="4">
        <v>104</v>
      </c>
      <c r="G1465" s="14" t="s">
        <v>1707</v>
      </c>
    </row>
    <row r="1466" spans="1:7" ht="15" customHeight="1">
      <c r="A1466" s="3" t="s">
        <v>1705</v>
      </c>
      <c r="B1466" s="24" t="s">
        <v>1867</v>
      </c>
      <c r="C1466" s="3" t="s">
        <v>1295</v>
      </c>
      <c r="D1466" s="3"/>
      <c r="E1466" s="3" t="s">
        <v>1596</v>
      </c>
      <c r="F1466" s="4">
        <v>104</v>
      </c>
      <c r="G1466" s="14" t="s">
        <v>1707</v>
      </c>
    </row>
    <row r="1467" spans="1:7" ht="15" customHeight="1">
      <c r="A1467" s="3" t="s">
        <v>1705</v>
      </c>
      <c r="B1467" s="24" t="s">
        <v>1871</v>
      </c>
      <c r="C1467" s="3" t="s">
        <v>1295</v>
      </c>
      <c r="D1467" s="3"/>
      <c r="E1467" s="3" t="s">
        <v>1596</v>
      </c>
      <c r="F1467" s="4">
        <v>103</v>
      </c>
      <c r="G1467" s="14" t="s">
        <v>1707</v>
      </c>
    </row>
    <row r="1468" spans="1:7" ht="15" customHeight="1">
      <c r="A1468" s="3" t="s">
        <v>1705</v>
      </c>
      <c r="B1468" s="24" t="s">
        <v>1879</v>
      </c>
      <c r="C1468" s="3" t="s">
        <v>1298</v>
      </c>
      <c r="D1468" s="3"/>
      <c r="E1468" s="3" t="s">
        <v>1627</v>
      </c>
      <c r="F1468" s="4" t="s">
        <v>1720</v>
      </c>
      <c r="G1468" s="14" t="s">
        <v>1707</v>
      </c>
    </row>
    <row r="1469" spans="1:7" ht="15" customHeight="1">
      <c r="A1469" s="3" t="s">
        <v>1705</v>
      </c>
      <c r="B1469" s="24" t="s">
        <v>1849</v>
      </c>
      <c r="C1469" s="3" t="s">
        <v>1295</v>
      </c>
      <c r="D1469" s="3"/>
      <c r="E1469" s="3" t="s">
        <v>1655</v>
      </c>
      <c r="F1469" s="4">
        <v>103</v>
      </c>
      <c r="G1469" s="14" t="s">
        <v>1707</v>
      </c>
    </row>
    <row r="1470" spans="1:7" ht="15" customHeight="1">
      <c r="A1470" s="3" t="s">
        <v>1705</v>
      </c>
      <c r="B1470" s="24" t="s">
        <v>2038</v>
      </c>
      <c r="C1470" s="3" t="s">
        <v>1295</v>
      </c>
      <c r="D1470" s="3"/>
      <c r="E1470" s="3" t="s">
        <v>1655</v>
      </c>
      <c r="F1470" s="4" t="s">
        <v>1085</v>
      </c>
      <c r="G1470" s="14" t="s">
        <v>1707</v>
      </c>
    </row>
    <row r="1471" spans="1:7" ht="15" customHeight="1">
      <c r="A1471" s="3" t="s">
        <v>1705</v>
      </c>
      <c r="B1471" s="24" t="s">
        <v>1912</v>
      </c>
      <c r="C1471" s="3" t="s">
        <v>1550</v>
      </c>
      <c r="D1471" s="3"/>
      <c r="E1471" s="3" t="s">
        <v>1655</v>
      </c>
      <c r="F1471" s="4" t="s">
        <v>1094</v>
      </c>
      <c r="G1471" s="14" t="s">
        <v>1707</v>
      </c>
    </row>
    <row r="1472" spans="1:7" ht="15" customHeight="1">
      <c r="A1472" s="3" t="s">
        <v>1705</v>
      </c>
      <c r="B1472" s="24" t="s">
        <v>1482</v>
      </c>
      <c r="C1472" s="3" t="s">
        <v>1550</v>
      </c>
      <c r="D1472" s="3"/>
      <c r="E1472" s="3" t="s">
        <v>1658</v>
      </c>
      <c r="F1472" s="4">
        <v>102</v>
      </c>
      <c r="G1472" s="14" t="s">
        <v>1707</v>
      </c>
    </row>
    <row r="1473" spans="1:7" ht="15" customHeight="1">
      <c r="A1473" s="3" t="s">
        <v>1705</v>
      </c>
      <c r="B1473" s="24" t="s">
        <v>1878</v>
      </c>
      <c r="C1473" s="3" t="s">
        <v>1298</v>
      </c>
      <c r="D1473" s="3"/>
      <c r="E1473" s="3" t="s">
        <v>1658</v>
      </c>
      <c r="F1473" s="4">
        <v>104</v>
      </c>
      <c r="G1473" s="14" t="s">
        <v>1707</v>
      </c>
    </row>
    <row r="1474" spans="1:7" ht="15" customHeight="1">
      <c r="A1474" s="3" t="s">
        <v>1705</v>
      </c>
      <c r="B1474" s="24" t="s">
        <v>1451</v>
      </c>
      <c r="C1474" s="3" t="s">
        <v>1298</v>
      </c>
      <c r="D1474" s="3"/>
      <c r="E1474" s="3" t="s">
        <v>1658</v>
      </c>
      <c r="F1474" s="4">
        <v>101</v>
      </c>
      <c r="G1474" s="14" t="s">
        <v>1707</v>
      </c>
    </row>
    <row r="1475" spans="1:7" ht="15" customHeight="1">
      <c r="A1475" s="3" t="s">
        <v>1705</v>
      </c>
      <c r="B1475" s="24" t="s">
        <v>1450</v>
      </c>
      <c r="C1475" s="3" t="s">
        <v>1298</v>
      </c>
      <c r="D1475" s="3"/>
      <c r="E1475" s="3" t="s">
        <v>1643</v>
      </c>
      <c r="F1475" s="4">
        <v>101</v>
      </c>
      <c r="G1475" s="14" t="s">
        <v>1707</v>
      </c>
    </row>
    <row r="1476" spans="1:7" ht="15" customHeight="1">
      <c r="A1476" s="3" t="s">
        <v>1705</v>
      </c>
      <c r="B1476" s="24" t="s">
        <v>1829</v>
      </c>
      <c r="C1476" s="3" t="s">
        <v>1295</v>
      </c>
      <c r="D1476" s="3"/>
      <c r="E1476" s="3" t="s">
        <v>1643</v>
      </c>
      <c r="F1476" s="4" t="s">
        <v>1722</v>
      </c>
      <c r="G1476" s="14" t="s">
        <v>1707</v>
      </c>
    </row>
    <row r="1477" spans="1:7" ht="15" customHeight="1">
      <c r="A1477" s="3" t="s">
        <v>1705</v>
      </c>
      <c r="B1477" s="24" t="s">
        <v>1936</v>
      </c>
      <c r="C1477" s="3" t="s">
        <v>1295</v>
      </c>
      <c r="D1477" s="3"/>
      <c r="E1477" s="3" t="s">
        <v>1643</v>
      </c>
      <c r="F1477" s="4" t="s">
        <v>1723</v>
      </c>
      <c r="G1477" s="14" t="s">
        <v>1707</v>
      </c>
    </row>
    <row r="1478" spans="1:7" ht="15" customHeight="1">
      <c r="A1478" s="3" t="s">
        <v>1705</v>
      </c>
      <c r="B1478" s="24" t="s">
        <v>1882</v>
      </c>
      <c r="C1478" s="3" t="s">
        <v>1298</v>
      </c>
      <c r="D1478" s="3"/>
      <c r="E1478" s="3" t="s">
        <v>1559</v>
      </c>
      <c r="F1478" s="4" t="s">
        <v>1093</v>
      </c>
      <c r="G1478" s="14" t="s">
        <v>1707</v>
      </c>
    </row>
    <row r="1479" spans="1:7" ht="15" customHeight="1">
      <c r="A1479" s="3" t="s">
        <v>1705</v>
      </c>
      <c r="B1479" s="24" t="s">
        <v>2024</v>
      </c>
      <c r="C1479" s="3" t="s">
        <v>1674</v>
      </c>
      <c r="D1479" s="3"/>
      <c r="E1479" s="3" t="s">
        <v>1594</v>
      </c>
      <c r="F1479" s="4">
        <v>103</v>
      </c>
      <c r="G1479" s="14" t="s">
        <v>1707</v>
      </c>
    </row>
    <row r="1480" spans="1:7" ht="15" customHeight="1">
      <c r="A1480" s="3" t="s">
        <v>1705</v>
      </c>
      <c r="B1480" s="24" t="s">
        <v>1436</v>
      </c>
      <c r="C1480" s="3" t="s">
        <v>1295</v>
      </c>
      <c r="D1480" s="3"/>
      <c r="E1480" s="3" t="s">
        <v>1594</v>
      </c>
      <c r="F1480" s="4">
        <v>101</v>
      </c>
      <c r="G1480" s="14" t="s">
        <v>1707</v>
      </c>
    </row>
    <row r="1481" spans="1:7" ht="15" customHeight="1">
      <c r="A1481" s="3" t="s">
        <v>1705</v>
      </c>
      <c r="B1481" s="24" t="s">
        <v>1463</v>
      </c>
      <c r="C1481" s="3" t="s">
        <v>1550</v>
      </c>
      <c r="D1481" s="3"/>
      <c r="E1481" s="3" t="s">
        <v>1594</v>
      </c>
      <c r="F1481" s="4">
        <v>102</v>
      </c>
      <c r="G1481" s="14" t="s">
        <v>1707</v>
      </c>
    </row>
    <row r="1482" spans="1:7" ht="15" customHeight="1">
      <c r="A1482" s="3" t="s">
        <v>1705</v>
      </c>
      <c r="B1482" s="24" t="s">
        <v>1851</v>
      </c>
      <c r="C1482" s="3" t="s">
        <v>1298</v>
      </c>
      <c r="D1482" s="3"/>
      <c r="E1482" s="3" t="s">
        <v>1662</v>
      </c>
      <c r="F1482" s="4" t="s">
        <v>1723</v>
      </c>
      <c r="G1482" s="14" t="s">
        <v>1707</v>
      </c>
    </row>
    <row r="1483" spans="1:7" ht="15" customHeight="1">
      <c r="A1483" s="3" t="s">
        <v>1705</v>
      </c>
      <c r="B1483" s="24" t="s">
        <v>1873</v>
      </c>
      <c r="C1483" s="3" t="s">
        <v>1617</v>
      </c>
      <c r="D1483" s="3"/>
      <c r="E1483" s="3" t="s">
        <v>1662</v>
      </c>
      <c r="F1483" s="4">
        <v>103</v>
      </c>
      <c r="G1483" s="14" t="s">
        <v>1707</v>
      </c>
    </row>
    <row r="1484" spans="1:7" ht="15" customHeight="1">
      <c r="A1484" s="3" t="s">
        <v>1737</v>
      </c>
      <c r="B1484" s="26" t="s">
        <v>2057</v>
      </c>
      <c r="C1484" s="3" t="s">
        <v>1298</v>
      </c>
      <c r="D1484" s="3"/>
      <c r="E1484" s="3" t="s">
        <v>1662</v>
      </c>
      <c r="F1484" s="4">
        <v>103</v>
      </c>
      <c r="G1484" s="14" t="s">
        <v>1707</v>
      </c>
    </row>
    <row r="1485" spans="1:7" ht="15" customHeight="1">
      <c r="A1485" s="3" t="s">
        <v>1705</v>
      </c>
      <c r="B1485" s="24" t="s">
        <v>1478</v>
      </c>
      <c r="C1485" s="3" t="s">
        <v>1295</v>
      </c>
      <c r="D1485" s="3"/>
      <c r="E1485" s="3" t="s">
        <v>1662</v>
      </c>
      <c r="F1485" s="4">
        <v>102</v>
      </c>
      <c r="G1485" s="14" t="s">
        <v>1707</v>
      </c>
    </row>
    <row r="1486" spans="1:7" ht="15" customHeight="1">
      <c r="A1486" s="3" t="s">
        <v>1705</v>
      </c>
      <c r="B1486" s="24" t="s">
        <v>1891</v>
      </c>
      <c r="C1486" s="3" t="s">
        <v>1295</v>
      </c>
      <c r="D1486" s="3"/>
      <c r="E1486" s="3" t="s">
        <v>1663</v>
      </c>
      <c r="F1486" s="4">
        <v>104</v>
      </c>
      <c r="G1486" s="14" t="s">
        <v>1707</v>
      </c>
    </row>
    <row r="1487" spans="1:7" ht="15" customHeight="1">
      <c r="A1487" s="3" t="s">
        <v>1705</v>
      </c>
      <c r="B1487" s="24" t="s">
        <v>168</v>
      </c>
      <c r="C1487" s="3" t="s">
        <v>1295</v>
      </c>
      <c r="D1487" s="3"/>
      <c r="E1487" s="3" t="s">
        <v>1677</v>
      </c>
      <c r="F1487" s="4">
        <v>101</v>
      </c>
      <c r="G1487" s="14" t="s">
        <v>1707</v>
      </c>
    </row>
    <row r="1488" spans="1:7" ht="15" customHeight="1">
      <c r="A1488" s="3" t="s">
        <v>1705</v>
      </c>
      <c r="B1488" s="24" t="s">
        <v>1901</v>
      </c>
      <c r="C1488" s="3" t="s">
        <v>1295</v>
      </c>
      <c r="D1488" s="3"/>
      <c r="E1488" s="3" t="s">
        <v>1677</v>
      </c>
      <c r="F1488" s="4">
        <v>103</v>
      </c>
      <c r="G1488" s="14" t="s">
        <v>1707</v>
      </c>
    </row>
    <row r="1489" spans="1:7" ht="15" customHeight="1">
      <c r="A1489" s="3" t="s">
        <v>1705</v>
      </c>
      <c r="B1489" s="24" t="s">
        <v>2059</v>
      </c>
      <c r="C1489" s="3" t="s">
        <v>1550</v>
      </c>
      <c r="D1489" s="3"/>
      <c r="E1489" s="3" t="s">
        <v>1677</v>
      </c>
      <c r="F1489" s="4">
        <v>100</v>
      </c>
      <c r="G1489" s="14" t="s">
        <v>1707</v>
      </c>
    </row>
    <row r="1490" spans="1:7" ht="15" customHeight="1">
      <c r="A1490" s="3" t="s">
        <v>1705</v>
      </c>
      <c r="B1490" s="24" t="s">
        <v>1391</v>
      </c>
      <c r="C1490" s="3" t="s">
        <v>1298</v>
      </c>
      <c r="D1490" s="3"/>
      <c r="E1490" s="3" t="s">
        <v>1695</v>
      </c>
      <c r="F1490" s="4">
        <v>100</v>
      </c>
      <c r="G1490" s="14" t="s">
        <v>1707</v>
      </c>
    </row>
    <row r="1491" spans="1:7" ht="15" customHeight="1">
      <c r="A1491" s="3" t="s">
        <v>1705</v>
      </c>
      <c r="B1491" s="24" t="s">
        <v>1892</v>
      </c>
      <c r="C1491" s="3" t="s">
        <v>1298</v>
      </c>
      <c r="D1491" s="3"/>
      <c r="E1491" s="3" t="s">
        <v>1659</v>
      </c>
      <c r="F1491" s="4" t="s">
        <v>1723</v>
      </c>
      <c r="G1491" s="14" t="s">
        <v>1707</v>
      </c>
    </row>
    <row r="1492" spans="1:7" ht="15" customHeight="1">
      <c r="A1492" s="3" t="s">
        <v>1705</v>
      </c>
      <c r="B1492" s="24" t="s">
        <v>1899</v>
      </c>
      <c r="C1492" s="3" t="s">
        <v>1550</v>
      </c>
      <c r="D1492" s="3"/>
      <c r="E1492" s="3" t="s">
        <v>1623</v>
      </c>
      <c r="F1492" s="4">
        <v>105</v>
      </c>
      <c r="G1492" s="14" t="s">
        <v>1707</v>
      </c>
    </row>
    <row r="1493" spans="1:7" ht="15" customHeight="1">
      <c r="A1493" s="3" t="s">
        <v>1705</v>
      </c>
      <c r="B1493" s="24" t="s">
        <v>1397</v>
      </c>
      <c r="C1493" s="3" t="s">
        <v>1550</v>
      </c>
      <c r="D1493" s="3"/>
      <c r="E1493" s="3" t="s">
        <v>1611</v>
      </c>
      <c r="F1493" s="4">
        <v>100</v>
      </c>
      <c r="G1493" s="14" t="s">
        <v>1707</v>
      </c>
    </row>
    <row r="1494" spans="1:7" ht="15" customHeight="1">
      <c r="A1494" s="3" t="s">
        <v>1705</v>
      </c>
      <c r="B1494" s="24" t="s">
        <v>1465</v>
      </c>
      <c r="C1494" s="3" t="s">
        <v>1298</v>
      </c>
      <c r="D1494" s="3"/>
      <c r="E1494" s="3" t="s">
        <v>1611</v>
      </c>
      <c r="F1494" s="4">
        <v>102</v>
      </c>
      <c r="G1494" s="14" t="s">
        <v>1707</v>
      </c>
    </row>
    <row r="1495" spans="1:7" ht="15" customHeight="1">
      <c r="A1495" s="3" t="s">
        <v>1705</v>
      </c>
      <c r="B1495" s="24" t="s">
        <v>1924</v>
      </c>
      <c r="C1495" s="3" t="s">
        <v>1295</v>
      </c>
      <c r="D1495" s="3"/>
      <c r="E1495" s="3" t="s">
        <v>1611</v>
      </c>
      <c r="F1495" s="4">
        <v>103</v>
      </c>
      <c r="G1495" s="14" t="s">
        <v>1707</v>
      </c>
    </row>
    <row r="1496" spans="1:7" ht="15" customHeight="1">
      <c r="A1496" s="3" t="s">
        <v>1705</v>
      </c>
      <c r="B1496" s="24" t="s">
        <v>1940</v>
      </c>
      <c r="C1496" s="3" t="s">
        <v>1550</v>
      </c>
      <c r="D1496" s="3"/>
      <c r="E1496" s="3" t="s">
        <v>1611</v>
      </c>
      <c r="F1496" s="4">
        <v>105</v>
      </c>
      <c r="G1496" s="14" t="s">
        <v>1707</v>
      </c>
    </row>
    <row r="1497" spans="1:7" ht="15" customHeight="1">
      <c r="A1497" s="3" t="s">
        <v>1705</v>
      </c>
      <c r="B1497" s="24" t="s">
        <v>1432</v>
      </c>
      <c r="C1497" s="3" t="s">
        <v>1295</v>
      </c>
      <c r="D1497" s="3"/>
      <c r="E1497" s="3" t="s">
        <v>1689</v>
      </c>
      <c r="F1497" s="4">
        <v>101</v>
      </c>
      <c r="G1497" s="14" t="s">
        <v>1707</v>
      </c>
    </row>
    <row r="1498" spans="1:7" ht="15" customHeight="1">
      <c r="A1498" s="3" t="s">
        <v>1705</v>
      </c>
      <c r="B1498" s="24" t="s">
        <v>1457</v>
      </c>
      <c r="C1498" s="3" t="s">
        <v>1550</v>
      </c>
      <c r="D1498" s="3"/>
      <c r="E1498" s="3" t="s">
        <v>1644</v>
      </c>
      <c r="F1498" s="4">
        <v>102</v>
      </c>
      <c r="G1498" s="14" t="s">
        <v>1707</v>
      </c>
    </row>
    <row r="1499" spans="1:7" ht="15" customHeight="1">
      <c r="A1499" s="3" t="s">
        <v>1705</v>
      </c>
      <c r="B1499" s="24" t="s">
        <v>2035</v>
      </c>
      <c r="C1499" s="3" t="s">
        <v>1295</v>
      </c>
      <c r="D1499" s="3"/>
      <c r="E1499" s="3" t="s">
        <v>1644</v>
      </c>
      <c r="F1499" s="4">
        <v>105</v>
      </c>
      <c r="G1499" s="14" t="s">
        <v>1707</v>
      </c>
    </row>
    <row r="1500" spans="1:7" ht="15" customHeight="1">
      <c r="A1500" s="3" t="s">
        <v>1705</v>
      </c>
      <c r="B1500" s="24" t="s">
        <v>1876</v>
      </c>
      <c r="C1500" s="3" t="s">
        <v>1550</v>
      </c>
      <c r="D1500" s="3"/>
      <c r="E1500" s="3" t="s">
        <v>1644</v>
      </c>
      <c r="F1500" s="4">
        <v>105</v>
      </c>
      <c r="G1500" s="14" t="s">
        <v>1707</v>
      </c>
    </row>
    <row r="1501" spans="1:7" ht="15" customHeight="1">
      <c r="A1501" s="3" t="s">
        <v>1705</v>
      </c>
      <c r="B1501" s="24" t="s">
        <v>1907</v>
      </c>
      <c r="C1501" s="3" t="s">
        <v>1550</v>
      </c>
      <c r="D1501" s="3"/>
      <c r="E1501" s="3" t="s">
        <v>1644</v>
      </c>
      <c r="F1501" s="4">
        <v>104</v>
      </c>
      <c r="G1501" s="14" t="s">
        <v>1707</v>
      </c>
    </row>
    <row r="1502" spans="1:7" ht="15" customHeight="1">
      <c r="A1502" s="3" t="s">
        <v>1705</v>
      </c>
      <c r="B1502" s="24" t="s">
        <v>1841</v>
      </c>
      <c r="C1502" s="3" t="s">
        <v>1295</v>
      </c>
      <c r="D1502" s="3"/>
      <c r="E1502" s="3" t="s">
        <v>1646</v>
      </c>
      <c r="F1502" s="4">
        <v>104</v>
      </c>
      <c r="G1502" s="14" t="s">
        <v>1707</v>
      </c>
    </row>
    <row r="1503" spans="1:7" ht="15" customHeight="1">
      <c r="A1503" s="3" t="s">
        <v>1705</v>
      </c>
      <c r="B1503" s="24" t="s">
        <v>1900</v>
      </c>
      <c r="C1503" s="3" t="s">
        <v>1550</v>
      </c>
      <c r="D1503" s="3"/>
      <c r="E1503" s="3" t="s">
        <v>1646</v>
      </c>
      <c r="F1503" s="4">
        <v>105</v>
      </c>
      <c r="G1503" s="14" t="s">
        <v>1707</v>
      </c>
    </row>
    <row r="1504" spans="1:7" ht="15" customHeight="1">
      <c r="A1504" s="3" t="s">
        <v>1705</v>
      </c>
      <c r="B1504" s="24" t="s">
        <v>2015</v>
      </c>
      <c r="C1504" s="3" t="s">
        <v>1298</v>
      </c>
      <c r="D1504" s="3"/>
      <c r="E1504" s="3" t="s">
        <v>1619</v>
      </c>
      <c r="F1504" s="4">
        <v>104</v>
      </c>
      <c r="G1504" s="14" t="s">
        <v>1707</v>
      </c>
    </row>
    <row r="1505" spans="1:7" ht="15" customHeight="1">
      <c r="A1505" s="3" t="s">
        <v>1705</v>
      </c>
      <c r="B1505" s="24" t="s">
        <v>1474</v>
      </c>
      <c r="C1505" s="3" t="s">
        <v>1295</v>
      </c>
      <c r="D1505" s="3"/>
      <c r="E1505" s="3" t="s">
        <v>1619</v>
      </c>
      <c r="F1505" s="4">
        <v>102</v>
      </c>
      <c r="G1505" s="14" t="s">
        <v>1707</v>
      </c>
    </row>
    <row r="1506" spans="1:7" ht="15" customHeight="1">
      <c r="A1506" s="3" t="s">
        <v>1705</v>
      </c>
      <c r="B1506" s="24" t="s">
        <v>1870</v>
      </c>
      <c r="C1506" s="3" t="s">
        <v>1298</v>
      </c>
      <c r="D1506" s="3"/>
      <c r="E1506" s="3" t="s">
        <v>1619</v>
      </c>
      <c r="F1506" s="4">
        <v>105</v>
      </c>
      <c r="G1506" s="14" t="s">
        <v>1707</v>
      </c>
    </row>
    <row r="1507" spans="1:7" ht="15" customHeight="1">
      <c r="A1507" s="3" t="s">
        <v>1705</v>
      </c>
      <c r="B1507" s="24" t="s">
        <v>1889</v>
      </c>
      <c r="C1507" s="3" t="s">
        <v>1298</v>
      </c>
      <c r="D1507" s="3"/>
      <c r="E1507" s="3" t="s">
        <v>1619</v>
      </c>
      <c r="F1507" s="4">
        <v>103</v>
      </c>
      <c r="G1507" s="14" t="s">
        <v>1707</v>
      </c>
    </row>
    <row r="1508" spans="1:7" ht="15" customHeight="1">
      <c r="A1508" s="3" t="s">
        <v>1705</v>
      </c>
      <c r="B1508" s="24" t="s">
        <v>1895</v>
      </c>
      <c r="C1508" s="3" t="s">
        <v>1550</v>
      </c>
      <c r="D1508" s="3"/>
      <c r="E1508" s="3" t="s">
        <v>1671</v>
      </c>
      <c r="F1508" s="4">
        <v>104</v>
      </c>
      <c r="G1508" s="14" t="s">
        <v>1707</v>
      </c>
    </row>
    <row r="1509" spans="1:7" ht="15" customHeight="1">
      <c r="A1509" s="3" t="s">
        <v>1705</v>
      </c>
      <c r="B1509" s="24" t="s">
        <v>1832</v>
      </c>
      <c r="C1509" s="3" t="s">
        <v>1295</v>
      </c>
      <c r="D1509" s="3"/>
      <c r="E1509" s="3" t="s">
        <v>1587</v>
      </c>
      <c r="F1509" s="4">
        <v>105</v>
      </c>
      <c r="G1509" s="14" t="s">
        <v>1707</v>
      </c>
    </row>
    <row r="1510" spans="1:7" ht="15" customHeight="1">
      <c r="A1510" s="3" t="s">
        <v>1705</v>
      </c>
      <c r="B1510" s="24" t="s">
        <v>1466</v>
      </c>
      <c r="C1510" s="3" t="s">
        <v>1295</v>
      </c>
      <c r="D1510" s="3"/>
      <c r="E1510" s="3" t="s">
        <v>1587</v>
      </c>
      <c r="F1510" s="4">
        <v>102</v>
      </c>
      <c r="G1510" s="14" t="s">
        <v>1707</v>
      </c>
    </row>
    <row r="1511" spans="1:7" ht="15" customHeight="1">
      <c r="A1511" s="3" t="s">
        <v>1705</v>
      </c>
      <c r="B1511" s="26" t="s">
        <v>2053</v>
      </c>
      <c r="C1511" s="3" t="s">
        <v>1298</v>
      </c>
      <c r="D1511" s="3"/>
      <c r="E1511" s="3" t="s">
        <v>1587</v>
      </c>
      <c r="F1511" s="4">
        <v>100</v>
      </c>
      <c r="G1511" s="14" t="s">
        <v>1707</v>
      </c>
    </row>
    <row r="1512" spans="1:7" ht="15" customHeight="1">
      <c r="A1512" s="3" t="s">
        <v>1705</v>
      </c>
      <c r="B1512" s="26" t="s">
        <v>2055</v>
      </c>
      <c r="C1512" s="3" t="s">
        <v>1295</v>
      </c>
      <c r="D1512" s="3"/>
      <c r="E1512" s="3" t="s">
        <v>1587</v>
      </c>
      <c r="F1512" s="4">
        <v>101</v>
      </c>
      <c r="G1512" s="14" t="s">
        <v>1707</v>
      </c>
    </row>
    <row r="1513" spans="1:7" ht="15" customHeight="1">
      <c r="A1513" s="3" t="s">
        <v>1705</v>
      </c>
      <c r="B1513" s="24" t="s">
        <v>1937</v>
      </c>
      <c r="C1513" s="3" t="s">
        <v>1295</v>
      </c>
      <c r="D1513" s="3"/>
      <c r="E1513" s="3" t="s">
        <v>1587</v>
      </c>
      <c r="F1513" s="4">
        <v>104</v>
      </c>
      <c r="G1513" s="14" t="s">
        <v>1707</v>
      </c>
    </row>
    <row r="1514" spans="1:7" ht="15" customHeight="1">
      <c r="A1514" s="3" t="s">
        <v>1705</v>
      </c>
      <c r="B1514" s="24" t="s">
        <v>1404</v>
      </c>
      <c r="C1514" s="3" t="s">
        <v>1295</v>
      </c>
      <c r="D1514" s="3"/>
      <c r="E1514" s="3" t="s">
        <v>1561</v>
      </c>
      <c r="F1514" s="4">
        <v>100</v>
      </c>
      <c r="G1514" s="14" t="s">
        <v>1707</v>
      </c>
    </row>
    <row r="1515" spans="1:7" ht="15" customHeight="1">
      <c r="A1515" s="3" t="s">
        <v>1705</v>
      </c>
      <c r="B1515" s="24" t="s">
        <v>1488</v>
      </c>
      <c r="C1515" s="3" t="s">
        <v>1295</v>
      </c>
      <c r="D1515" s="3"/>
      <c r="E1515" s="3" t="s">
        <v>1584</v>
      </c>
      <c r="F1515" s="4">
        <v>102</v>
      </c>
      <c r="G1515" s="14" t="s">
        <v>1707</v>
      </c>
    </row>
    <row r="1516" spans="1:7" ht="15" customHeight="1">
      <c r="A1516" s="3" t="s">
        <v>1705</v>
      </c>
      <c r="B1516" s="24" t="s">
        <v>2044</v>
      </c>
      <c r="C1516" s="3" t="s">
        <v>1298</v>
      </c>
      <c r="D1516" s="3"/>
      <c r="E1516" s="3" t="s">
        <v>1637</v>
      </c>
      <c r="F1516" s="4">
        <v>103</v>
      </c>
      <c r="G1516" s="14" t="s">
        <v>1707</v>
      </c>
    </row>
    <row r="1517" spans="1:7" ht="15" customHeight="1">
      <c r="A1517" s="3" t="s">
        <v>1705</v>
      </c>
      <c r="B1517" s="24" t="s">
        <v>1401</v>
      </c>
      <c r="C1517" s="3" t="s">
        <v>1295</v>
      </c>
      <c r="D1517" s="3"/>
      <c r="E1517" s="3" t="s">
        <v>1637</v>
      </c>
      <c r="F1517" s="4">
        <v>100</v>
      </c>
      <c r="G1517" s="14" t="s">
        <v>1707</v>
      </c>
    </row>
    <row r="1518" spans="1:7" ht="15" customHeight="1">
      <c r="A1518" s="3" t="s">
        <v>1705</v>
      </c>
      <c r="B1518" s="24" t="s">
        <v>1863</v>
      </c>
      <c r="C1518" s="3" t="s">
        <v>1550</v>
      </c>
      <c r="D1518" s="3"/>
      <c r="E1518" s="3" t="s">
        <v>1637</v>
      </c>
      <c r="F1518" s="4">
        <v>104</v>
      </c>
      <c r="G1518" s="14" t="s">
        <v>1707</v>
      </c>
    </row>
    <row r="1519" spans="1:7" ht="15" customHeight="1">
      <c r="A1519" s="3" t="s">
        <v>1705</v>
      </c>
      <c r="B1519" s="24" t="s">
        <v>1885</v>
      </c>
      <c r="C1519" s="3" t="s">
        <v>1298</v>
      </c>
      <c r="D1519" s="3"/>
      <c r="E1519" s="3" t="s">
        <v>1637</v>
      </c>
      <c r="F1519" s="4" t="s">
        <v>1726</v>
      </c>
      <c r="G1519" s="14" t="s">
        <v>1707</v>
      </c>
    </row>
    <row r="1520" spans="1:7" ht="15" customHeight="1">
      <c r="A1520" s="3" t="s">
        <v>1705</v>
      </c>
      <c r="B1520" s="24" t="s">
        <v>1908</v>
      </c>
      <c r="C1520" s="3" t="s">
        <v>1550</v>
      </c>
      <c r="D1520" s="3"/>
      <c r="E1520" s="3" t="s">
        <v>1637</v>
      </c>
      <c r="F1520" s="4">
        <v>103</v>
      </c>
      <c r="G1520" s="14" t="s">
        <v>1707</v>
      </c>
    </row>
    <row r="1521" spans="1:7" ht="15" customHeight="1">
      <c r="A1521" s="3" t="s">
        <v>1705</v>
      </c>
      <c r="B1521" s="24" t="s">
        <v>1913</v>
      </c>
      <c r="C1521" s="3" t="s">
        <v>1550</v>
      </c>
      <c r="D1521" s="3"/>
      <c r="E1521" s="3" t="s">
        <v>1637</v>
      </c>
      <c r="F1521" s="4" t="s">
        <v>1085</v>
      </c>
      <c r="G1521" s="14" t="s">
        <v>1707</v>
      </c>
    </row>
    <row r="1522" spans="1:7" ht="15" customHeight="1">
      <c r="A1522" s="3" t="s">
        <v>1705</v>
      </c>
      <c r="B1522" s="24" t="s">
        <v>1428</v>
      </c>
      <c r="C1522" s="3" t="s">
        <v>1298</v>
      </c>
      <c r="D1522" s="3"/>
      <c r="E1522" s="3" t="s">
        <v>1637</v>
      </c>
      <c r="F1522" s="4">
        <v>101</v>
      </c>
      <c r="G1522" s="14" t="s">
        <v>1707</v>
      </c>
    </row>
    <row r="1523" spans="1:7" ht="15" customHeight="1">
      <c r="A1523" s="3" t="s">
        <v>1705</v>
      </c>
      <c r="B1523" s="24" t="s">
        <v>1429</v>
      </c>
      <c r="C1523" s="3" t="s">
        <v>1298</v>
      </c>
      <c r="D1523" s="3"/>
      <c r="E1523" s="3" t="s">
        <v>1637</v>
      </c>
      <c r="F1523" s="4">
        <v>101</v>
      </c>
      <c r="G1523" s="14" t="s">
        <v>1707</v>
      </c>
    </row>
    <row r="1524" spans="1:7" ht="15" customHeight="1">
      <c r="A1524" s="3" t="s">
        <v>1705</v>
      </c>
      <c r="B1524" s="24" t="s">
        <v>2018</v>
      </c>
      <c r="C1524" s="3" t="s">
        <v>1298</v>
      </c>
      <c r="D1524" s="3"/>
      <c r="E1524" s="3" t="s">
        <v>1633</v>
      </c>
      <c r="F1524" s="4">
        <v>105</v>
      </c>
      <c r="G1524" s="14" t="s">
        <v>1707</v>
      </c>
    </row>
    <row r="1525" spans="1:7" ht="15" customHeight="1">
      <c r="A1525" s="3" t="s">
        <v>1705</v>
      </c>
      <c r="B1525" s="24" t="s">
        <v>1819</v>
      </c>
      <c r="C1525" s="3" t="s">
        <v>1295</v>
      </c>
      <c r="D1525" s="3"/>
      <c r="E1525" s="3" t="s">
        <v>1633</v>
      </c>
      <c r="F1525" s="4">
        <v>103</v>
      </c>
      <c r="G1525" s="14" t="s">
        <v>1707</v>
      </c>
    </row>
    <row r="1526" spans="1:7" ht="15" customHeight="1">
      <c r="A1526" s="3" t="s">
        <v>1705</v>
      </c>
      <c r="B1526" s="24" t="s">
        <v>1823</v>
      </c>
      <c r="C1526" s="3" t="s">
        <v>1295</v>
      </c>
      <c r="D1526" s="3"/>
      <c r="E1526" s="3" t="s">
        <v>1633</v>
      </c>
      <c r="F1526" s="4">
        <v>104</v>
      </c>
      <c r="G1526" s="14" t="s">
        <v>1707</v>
      </c>
    </row>
    <row r="1527" spans="1:7" ht="15" customHeight="1">
      <c r="A1527" s="3" t="s">
        <v>1705</v>
      </c>
      <c r="B1527" s="24" t="s">
        <v>1473</v>
      </c>
      <c r="C1527" s="3" t="s">
        <v>1298</v>
      </c>
      <c r="D1527" s="3"/>
      <c r="E1527" s="3" t="s">
        <v>1633</v>
      </c>
      <c r="F1527" s="4">
        <v>102</v>
      </c>
      <c r="G1527" s="14" t="s">
        <v>1707</v>
      </c>
    </row>
    <row r="1528" spans="1:7" ht="15" customHeight="1">
      <c r="A1528" s="3" t="s">
        <v>1705</v>
      </c>
      <c r="B1528" s="24" t="s">
        <v>1931</v>
      </c>
      <c r="C1528" s="3" t="s">
        <v>1295</v>
      </c>
      <c r="D1528" s="3"/>
      <c r="E1528" s="3" t="s">
        <v>1633</v>
      </c>
      <c r="F1528" s="4">
        <v>103</v>
      </c>
      <c r="G1528" s="14" t="s">
        <v>1707</v>
      </c>
    </row>
    <row r="1529" spans="1:7" ht="15" customHeight="1">
      <c r="A1529" s="3" t="s">
        <v>1705</v>
      </c>
      <c r="B1529" s="24" t="s">
        <v>1840</v>
      </c>
      <c r="C1529" s="3" t="s">
        <v>1298</v>
      </c>
      <c r="D1529" s="3"/>
      <c r="E1529" s="3" t="s">
        <v>1299</v>
      </c>
      <c r="F1529" s="4">
        <v>105</v>
      </c>
      <c r="G1529" s="14" t="s">
        <v>1707</v>
      </c>
    </row>
    <row r="1530" spans="1:7" ht="15" customHeight="1">
      <c r="A1530" s="3" t="s">
        <v>1705</v>
      </c>
      <c r="B1530" s="24" t="s">
        <v>1844</v>
      </c>
      <c r="C1530" s="3" t="s">
        <v>1295</v>
      </c>
      <c r="D1530" s="3"/>
      <c r="E1530" s="3" t="s">
        <v>1299</v>
      </c>
      <c r="F1530" s="4" t="s">
        <v>1090</v>
      </c>
      <c r="G1530" s="14" t="s">
        <v>1707</v>
      </c>
    </row>
    <row r="1531" spans="1:7" ht="15" customHeight="1">
      <c r="A1531" s="3" t="s">
        <v>1705</v>
      </c>
      <c r="B1531" s="24" t="s">
        <v>1855</v>
      </c>
      <c r="C1531" s="3" t="s">
        <v>1295</v>
      </c>
      <c r="D1531" s="3"/>
      <c r="E1531" s="3" t="s">
        <v>1299</v>
      </c>
      <c r="F1531" s="4" t="s">
        <v>1085</v>
      </c>
      <c r="G1531" s="14" t="s">
        <v>1707</v>
      </c>
    </row>
    <row r="1532" spans="1:7" ht="15" customHeight="1">
      <c r="A1532" s="3" t="s">
        <v>1705</v>
      </c>
      <c r="B1532" s="24" t="s">
        <v>1858</v>
      </c>
      <c r="C1532" s="3" t="s">
        <v>1298</v>
      </c>
      <c r="D1532" s="3"/>
      <c r="E1532" s="3" t="s">
        <v>1299</v>
      </c>
      <c r="F1532" s="4">
        <v>104</v>
      </c>
      <c r="G1532" s="14" t="s">
        <v>1707</v>
      </c>
    </row>
    <row r="1533" spans="1:7" ht="15" customHeight="1">
      <c r="A1533" s="3" t="s">
        <v>1705</v>
      </c>
      <c r="B1533" s="24" t="s">
        <v>1869</v>
      </c>
      <c r="C1533" s="3" t="s">
        <v>1295</v>
      </c>
      <c r="D1533" s="3"/>
      <c r="E1533" s="3" t="s">
        <v>1299</v>
      </c>
      <c r="F1533" s="4">
        <v>103</v>
      </c>
      <c r="G1533" s="14" t="s">
        <v>1707</v>
      </c>
    </row>
    <row r="1534" spans="1:7" ht="15" customHeight="1">
      <c r="A1534" s="3" t="s">
        <v>1705</v>
      </c>
      <c r="B1534" s="24" t="s">
        <v>1872</v>
      </c>
      <c r="C1534" s="3" t="s">
        <v>1298</v>
      </c>
      <c r="D1534" s="3"/>
      <c r="E1534" s="3" t="s">
        <v>1299</v>
      </c>
      <c r="F1534" s="4" t="s">
        <v>1090</v>
      </c>
      <c r="G1534" s="14" t="s">
        <v>1707</v>
      </c>
    </row>
    <row r="1535" spans="1:7" ht="15" customHeight="1">
      <c r="A1535" s="3" t="s">
        <v>1705</v>
      </c>
      <c r="B1535" s="24" t="s">
        <v>1430</v>
      </c>
      <c r="C1535" s="3" t="s">
        <v>1298</v>
      </c>
      <c r="D1535" s="3"/>
      <c r="E1535" s="3" t="s">
        <v>1299</v>
      </c>
      <c r="F1535" s="4">
        <v>101</v>
      </c>
      <c r="G1535" s="14" t="s">
        <v>1707</v>
      </c>
    </row>
    <row r="1536" spans="1:7" ht="15" customHeight="1">
      <c r="A1536" s="3" t="s">
        <v>1705</v>
      </c>
      <c r="B1536" s="24" t="s">
        <v>1431</v>
      </c>
      <c r="C1536" s="3" t="s">
        <v>1550</v>
      </c>
      <c r="D1536" s="3"/>
      <c r="E1536" s="3" t="s">
        <v>1299</v>
      </c>
      <c r="F1536" s="4">
        <v>101</v>
      </c>
      <c r="G1536" s="14" t="s">
        <v>1707</v>
      </c>
    </row>
    <row r="1537" spans="1:7" ht="15" customHeight="1">
      <c r="A1537" s="3" t="s">
        <v>1705</v>
      </c>
      <c r="B1537" s="24" t="s">
        <v>1888</v>
      </c>
      <c r="C1537" s="3" t="s">
        <v>1298</v>
      </c>
      <c r="D1537" s="3"/>
      <c r="E1537" s="3" t="s">
        <v>1299</v>
      </c>
      <c r="F1537" s="4" t="s">
        <v>1095</v>
      </c>
      <c r="G1537" s="14" t="s">
        <v>1707</v>
      </c>
    </row>
    <row r="1538" spans="1:7" ht="15" customHeight="1">
      <c r="A1538" s="3" t="s">
        <v>1705</v>
      </c>
      <c r="B1538" s="24" t="s">
        <v>1896</v>
      </c>
      <c r="C1538" s="3" t="s">
        <v>1550</v>
      </c>
      <c r="D1538" s="3"/>
      <c r="E1538" s="3" t="s">
        <v>1299</v>
      </c>
      <c r="F1538" s="4">
        <v>104</v>
      </c>
      <c r="G1538" s="14" t="s">
        <v>1707</v>
      </c>
    </row>
    <row r="1539" spans="1:7" ht="15" customHeight="1">
      <c r="A1539" s="3" t="s">
        <v>1705</v>
      </c>
      <c r="B1539" s="24" t="s">
        <v>1455</v>
      </c>
      <c r="C1539" s="3" t="s">
        <v>1295</v>
      </c>
      <c r="D1539" s="3"/>
      <c r="E1539" s="3" t="s">
        <v>1299</v>
      </c>
      <c r="F1539" s="4">
        <v>102</v>
      </c>
      <c r="G1539" s="14" t="s">
        <v>1707</v>
      </c>
    </row>
    <row r="1540" spans="1:7" ht="15" customHeight="1">
      <c r="A1540" s="3" t="s">
        <v>1705</v>
      </c>
      <c r="B1540" s="24" t="s">
        <v>1456</v>
      </c>
      <c r="C1540" s="3" t="s">
        <v>1617</v>
      </c>
      <c r="D1540" s="3"/>
      <c r="E1540" s="3" t="s">
        <v>1299</v>
      </c>
      <c r="F1540" s="4">
        <v>102</v>
      </c>
      <c r="G1540" s="14" t="s">
        <v>1707</v>
      </c>
    </row>
    <row r="1541" spans="1:7" ht="15" customHeight="1">
      <c r="A1541" s="3" t="s">
        <v>1705</v>
      </c>
      <c r="B1541" s="24" t="s">
        <v>1485</v>
      </c>
      <c r="C1541" s="3" t="s">
        <v>1617</v>
      </c>
      <c r="D1541" s="3"/>
      <c r="E1541" s="3" t="s">
        <v>1299</v>
      </c>
      <c r="F1541" s="4">
        <v>102</v>
      </c>
      <c r="G1541" s="14" t="s">
        <v>1707</v>
      </c>
    </row>
    <row r="1542" spans="1:7" ht="15" customHeight="1">
      <c r="A1542" s="3" t="s">
        <v>1705</v>
      </c>
      <c r="B1542" s="24" t="s">
        <v>1920</v>
      </c>
      <c r="C1542" s="3" t="s">
        <v>1550</v>
      </c>
      <c r="D1542" s="3"/>
      <c r="E1542" s="3" t="s">
        <v>1299</v>
      </c>
      <c r="F1542" s="4">
        <v>105</v>
      </c>
      <c r="G1542" s="14" t="s">
        <v>1707</v>
      </c>
    </row>
    <row r="1543" spans="1:7" ht="15" customHeight="1">
      <c r="A1543" s="3" t="s">
        <v>1705</v>
      </c>
      <c r="B1543" s="24" t="s">
        <v>1448</v>
      </c>
      <c r="C1543" s="3" t="s">
        <v>1298</v>
      </c>
      <c r="D1543" s="3"/>
      <c r="E1543" s="3" t="s">
        <v>1299</v>
      </c>
      <c r="F1543" s="4">
        <v>101</v>
      </c>
      <c r="G1543" s="14" t="s">
        <v>1707</v>
      </c>
    </row>
    <row r="1544" spans="1:7" ht="15" customHeight="1">
      <c r="A1544" s="3" t="s">
        <v>1705</v>
      </c>
      <c r="B1544" s="24" t="s">
        <v>1929</v>
      </c>
      <c r="C1544" s="3" t="s">
        <v>1295</v>
      </c>
      <c r="D1544" s="3"/>
      <c r="E1544" s="3" t="s">
        <v>1299</v>
      </c>
      <c r="F1544" s="4">
        <v>105</v>
      </c>
      <c r="G1544" s="14" t="s">
        <v>1707</v>
      </c>
    </row>
    <row r="1545" spans="1:7" ht="15" customHeight="1">
      <c r="A1545" s="3" t="s">
        <v>1705</v>
      </c>
      <c r="B1545" s="24" t="s">
        <v>1939</v>
      </c>
      <c r="C1545" s="3" t="s">
        <v>1298</v>
      </c>
      <c r="D1545" s="3"/>
      <c r="E1545" s="3" t="s">
        <v>1299</v>
      </c>
      <c r="F1545" s="4">
        <v>104</v>
      </c>
      <c r="G1545" s="14" t="s">
        <v>1707</v>
      </c>
    </row>
    <row r="1546" spans="1:7" ht="15" customHeight="1">
      <c r="A1546" s="3" t="s">
        <v>1705</v>
      </c>
      <c r="B1546" s="26" t="s">
        <v>2060</v>
      </c>
      <c r="C1546" s="3" t="s">
        <v>1298</v>
      </c>
      <c r="D1546" s="3"/>
      <c r="E1546" s="3" t="s">
        <v>1299</v>
      </c>
      <c r="F1546" s="4">
        <v>101</v>
      </c>
      <c r="G1546" s="14" t="s">
        <v>1707</v>
      </c>
    </row>
    <row r="1547" spans="1:7" ht="15" customHeight="1">
      <c r="A1547" s="3" t="s">
        <v>1705</v>
      </c>
      <c r="B1547" s="24" t="s">
        <v>1942</v>
      </c>
      <c r="C1547" s="3" t="s">
        <v>1295</v>
      </c>
      <c r="D1547" s="3"/>
      <c r="E1547" s="3" t="s">
        <v>1299</v>
      </c>
      <c r="F1547" s="4" t="s">
        <v>1722</v>
      </c>
      <c r="G1547" s="14" t="s">
        <v>1707</v>
      </c>
    </row>
    <row r="1548" spans="1:7" ht="15" customHeight="1">
      <c r="A1548" s="3" t="s">
        <v>1705</v>
      </c>
      <c r="B1548" s="24" t="s">
        <v>1484</v>
      </c>
      <c r="C1548" s="3" t="s">
        <v>1295</v>
      </c>
      <c r="D1548" s="3"/>
      <c r="E1548" s="3" t="s">
        <v>1625</v>
      </c>
      <c r="F1548" s="4">
        <v>102</v>
      </c>
      <c r="G1548" s="14" t="s">
        <v>1707</v>
      </c>
    </row>
    <row r="1549" spans="1:7" ht="15" customHeight="1">
      <c r="A1549" s="3" t="s">
        <v>1705</v>
      </c>
      <c r="B1549" s="24" t="s">
        <v>2058</v>
      </c>
      <c r="C1549" s="3" t="s">
        <v>1295</v>
      </c>
      <c r="D1549" s="3"/>
      <c r="E1549" s="3" t="s">
        <v>1625</v>
      </c>
      <c r="F1549" s="4" t="s">
        <v>1085</v>
      </c>
      <c r="G1549" s="14" t="s">
        <v>1707</v>
      </c>
    </row>
    <row r="1550" spans="1:7" ht="15" customHeight="1">
      <c r="A1550" s="3" t="s">
        <v>1705</v>
      </c>
      <c r="B1550" s="24" t="s">
        <v>1402</v>
      </c>
      <c r="C1550" s="3" t="s">
        <v>1295</v>
      </c>
      <c r="D1550" s="3"/>
      <c r="E1550" s="3" t="s">
        <v>1626</v>
      </c>
      <c r="F1550" s="4">
        <v>100</v>
      </c>
      <c r="G1550" s="14" t="s">
        <v>1707</v>
      </c>
    </row>
    <row r="1551" spans="1:7" ht="15" customHeight="1">
      <c r="A1551" s="3" t="s">
        <v>1705</v>
      </c>
      <c r="B1551" s="24" t="s">
        <v>1493</v>
      </c>
      <c r="C1551" s="3" t="s">
        <v>1298</v>
      </c>
      <c r="D1551" s="3"/>
      <c r="E1551" s="3" t="s">
        <v>1626</v>
      </c>
      <c r="F1551" s="4">
        <v>102</v>
      </c>
      <c r="G1551" s="14" t="s">
        <v>1707</v>
      </c>
    </row>
    <row r="1552" spans="1:7" ht="15" customHeight="1">
      <c r="A1552" s="3" t="s">
        <v>1705</v>
      </c>
      <c r="B1552" s="24" t="s">
        <v>1861</v>
      </c>
      <c r="C1552" s="3" t="s">
        <v>1295</v>
      </c>
      <c r="D1552" s="3"/>
      <c r="E1552" s="3" t="s">
        <v>1626</v>
      </c>
      <c r="F1552" s="4">
        <v>104</v>
      </c>
      <c r="G1552" s="14" t="s">
        <v>1707</v>
      </c>
    </row>
    <row r="1553" spans="1:7" ht="15" customHeight="1">
      <c r="A1553" s="3" t="s">
        <v>1705</v>
      </c>
      <c r="B1553" s="24" t="s">
        <v>1435</v>
      </c>
      <c r="C1553" s="3" t="s">
        <v>1298</v>
      </c>
      <c r="D1553" s="3"/>
      <c r="E1553" s="3" t="s">
        <v>1626</v>
      </c>
      <c r="F1553" s="4">
        <v>101</v>
      </c>
      <c r="G1553" s="14" t="s">
        <v>1707</v>
      </c>
    </row>
    <row r="1554" spans="1:7" ht="15" customHeight="1">
      <c r="A1554" s="3" t="s">
        <v>1705</v>
      </c>
      <c r="B1554" s="24" t="s">
        <v>1893</v>
      </c>
      <c r="C1554" s="3" t="s">
        <v>1550</v>
      </c>
      <c r="D1554" s="3"/>
      <c r="E1554" s="3" t="s">
        <v>1626</v>
      </c>
      <c r="F1554" s="4">
        <v>103</v>
      </c>
      <c r="G1554" s="14" t="s">
        <v>1707</v>
      </c>
    </row>
    <row r="1555" spans="1:7" ht="15" customHeight="1">
      <c r="A1555" s="3" t="s">
        <v>1705</v>
      </c>
      <c r="B1555" s="24" t="s">
        <v>1898</v>
      </c>
      <c r="C1555" s="3" t="s">
        <v>1295</v>
      </c>
      <c r="D1555" s="3"/>
      <c r="E1555" s="3" t="s">
        <v>1626</v>
      </c>
      <c r="F1555" s="4">
        <v>104</v>
      </c>
      <c r="G1555" s="14" t="s">
        <v>1707</v>
      </c>
    </row>
    <row r="1556" spans="1:7" ht="15" customHeight="1">
      <c r="A1556" s="3" t="s">
        <v>1705</v>
      </c>
      <c r="B1556" s="24" t="s">
        <v>1910</v>
      </c>
      <c r="C1556" s="3" t="s">
        <v>1550</v>
      </c>
      <c r="D1556" s="3"/>
      <c r="E1556" s="3" t="s">
        <v>1626</v>
      </c>
      <c r="F1556" s="4">
        <v>105</v>
      </c>
      <c r="G1556" s="14" t="s">
        <v>1707</v>
      </c>
    </row>
    <row r="1557" spans="1:7" ht="15" customHeight="1">
      <c r="A1557" s="3" t="s">
        <v>1705</v>
      </c>
      <c r="B1557" s="24" t="s">
        <v>1923</v>
      </c>
      <c r="C1557" s="3" t="s">
        <v>1550</v>
      </c>
      <c r="D1557" s="3"/>
      <c r="E1557" s="3" t="s">
        <v>1673</v>
      </c>
      <c r="F1557" s="4">
        <v>104</v>
      </c>
      <c r="G1557" s="14" t="s">
        <v>1707</v>
      </c>
    </row>
    <row r="1558" spans="1:7" ht="15" customHeight="1">
      <c r="A1558" s="3" t="s">
        <v>1705</v>
      </c>
      <c r="B1558" s="24" t="s">
        <v>1835</v>
      </c>
      <c r="C1558" s="3" t="s">
        <v>1295</v>
      </c>
      <c r="D1558" s="3"/>
      <c r="E1558" s="3" t="s">
        <v>1630</v>
      </c>
      <c r="F1558" s="4">
        <v>104</v>
      </c>
      <c r="G1558" s="14" t="s">
        <v>1707</v>
      </c>
    </row>
    <row r="1559" spans="1:7" ht="15" customHeight="1">
      <c r="A1559" s="3" t="s">
        <v>1705</v>
      </c>
      <c r="B1559" s="24" t="s">
        <v>1417</v>
      </c>
      <c r="C1559" s="3" t="s">
        <v>1298</v>
      </c>
      <c r="D1559" s="3"/>
      <c r="E1559" s="3" t="s">
        <v>1630</v>
      </c>
      <c r="F1559" s="4">
        <v>100</v>
      </c>
      <c r="G1559" s="14" t="s">
        <v>1707</v>
      </c>
    </row>
    <row r="1560" spans="1:7" ht="15" customHeight="1">
      <c r="A1560" s="3" t="s">
        <v>1705</v>
      </c>
      <c r="B1560" s="24" t="s">
        <v>1491</v>
      </c>
      <c r="C1560" s="3" t="s">
        <v>1295</v>
      </c>
      <c r="D1560" s="3"/>
      <c r="E1560" s="3" t="s">
        <v>1630</v>
      </c>
      <c r="F1560" s="4">
        <v>102</v>
      </c>
      <c r="G1560" s="14" t="s">
        <v>1707</v>
      </c>
    </row>
    <row r="1561" spans="1:7" ht="15" customHeight="1">
      <c r="A1561" s="3" t="s">
        <v>1705</v>
      </c>
      <c r="B1561" s="24" t="s">
        <v>1902</v>
      </c>
      <c r="C1561" s="3" t="s">
        <v>1295</v>
      </c>
      <c r="D1561" s="3"/>
      <c r="E1561" s="3" t="s">
        <v>1630</v>
      </c>
      <c r="F1561" s="4">
        <v>105</v>
      </c>
      <c r="G1561" s="14" t="s">
        <v>1707</v>
      </c>
    </row>
    <row r="1562" spans="1:7" ht="15" customHeight="1">
      <c r="A1562" s="3" t="s">
        <v>1705</v>
      </c>
      <c r="B1562" s="24" t="s">
        <v>1934</v>
      </c>
      <c r="C1562" s="3" t="s">
        <v>1298</v>
      </c>
      <c r="D1562" s="3"/>
      <c r="E1562" s="3" t="s">
        <v>1630</v>
      </c>
      <c r="F1562" s="4">
        <v>103</v>
      </c>
      <c r="G1562" s="14" t="s">
        <v>1707</v>
      </c>
    </row>
    <row r="1563" spans="1:7" ht="15" customHeight="1">
      <c r="A1563" s="3" t="s">
        <v>1705</v>
      </c>
      <c r="B1563" s="24" t="s">
        <v>1483</v>
      </c>
      <c r="C1563" s="3" t="s">
        <v>1550</v>
      </c>
      <c r="D1563" s="3"/>
      <c r="E1563" s="3" t="s">
        <v>1578</v>
      </c>
      <c r="F1563" s="4">
        <v>102</v>
      </c>
      <c r="G1563" s="14" t="s">
        <v>1707</v>
      </c>
    </row>
    <row r="1564" spans="1:7" ht="15" customHeight="1">
      <c r="A1564" s="3" t="s">
        <v>1705</v>
      </c>
      <c r="B1564" s="24" t="s">
        <v>1874</v>
      </c>
      <c r="C1564" s="3" t="s">
        <v>1295</v>
      </c>
      <c r="D1564" s="3"/>
      <c r="E1564" s="3" t="s">
        <v>1578</v>
      </c>
      <c r="F1564" s="4" t="s">
        <v>1722</v>
      </c>
      <c r="G1564" s="14" t="s">
        <v>1707</v>
      </c>
    </row>
    <row r="1565" spans="1:7" ht="15" customHeight="1">
      <c r="A1565" s="3" t="s">
        <v>1705</v>
      </c>
      <c r="B1565" s="24" t="s">
        <v>1494</v>
      </c>
      <c r="C1565" s="3" t="s">
        <v>1298</v>
      </c>
      <c r="D1565" s="3"/>
      <c r="E1565" s="3" t="s">
        <v>1578</v>
      </c>
      <c r="F1565" s="4">
        <v>102</v>
      </c>
      <c r="G1565" s="14" t="s">
        <v>1707</v>
      </c>
    </row>
    <row r="1566" spans="1:7" ht="15" customHeight="1">
      <c r="A1566" s="3" t="s">
        <v>1705</v>
      </c>
      <c r="B1566" s="26" t="s">
        <v>2061</v>
      </c>
      <c r="C1566" s="3" t="s">
        <v>1295</v>
      </c>
      <c r="D1566" s="3"/>
      <c r="E1566" s="3" t="s">
        <v>1578</v>
      </c>
      <c r="F1566" s="4">
        <v>101</v>
      </c>
      <c r="G1566" s="14" t="s">
        <v>1707</v>
      </c>
    </row>
    <row r="1567" spans="1:7" ht="15" customHeight="1">
      <c r="A1567" s="3" t="s">
        <v>1705</v>
      </c>
      <c r="B1567" s="24" t="s">
        <v>2027</v>
      </c>
      <c r="C1567" s="3" t="s">
        <v>1295</v>
      </c>
      <c r="D1567" s="3"/>
      <c r="E1567" s="3" t="s">
        <v>1636</v>
      </c>
      <c r="F1567" s="4" t="s">
        <v>1722</v>
      </c>
      <c r="G1567" s="14" t="s">
        <v>1707</v>
      </c>
    </row>
    <row r="1568" spans="1:7" ht="15" customHeight="1">
      <c r="A1568" s="3" t="s">
        <v>1705</v>
      </c>
      <c r="B1568" s="24" t="s">
        <v>1471</v>
      </c>
      <c r="C1568" s="3" t="s">
        <v>1298</v>
      </c>
      <c r="D1568" s="3"/>
      <c r="E1568" s="3" t="s">
        <v>1636</v>
      </c>
      <c r="F1568" s="4">
        <v>102</v>
      </c>
      <c r="G1568" s="14" t="s">
        <v>1707</v>
      </c>
    </row>
    <row r="1569" spans="1:7" ht="15" customHeight="1">
      <c r="A1569" s="3" t="s">
        <v>1705</v>
      </c>
      <c r="B1569" s="24" t="s">
        <v>1492</v>
      </c>
      <c r="C1569" s="3" t="s">
        <v>1617</v>
      </c>
      <c r="D1569" s="3"/>
      <c r="E1569" s="3" t="s">
        <v>1636</v>
      </c>
      <c r="F1569" s="4">
        <v>102</v>
      </c>
      <c r="G1569" s="14" t="s">
        <v>1707</v>
      </c>
    </row>
    <row r="1570" spans="1:7" ht="15" customHeight="1">
      <c r="A1570" s="3" t="s">
        <v>1705</v>
      </c>
      <c r="B1570" s="24" t="s">
        <v>1453</v>
      </c>
      <c r="C1570" s="3" t="s">
        <v>1298</v>
      </c>
      <c r="D1570" s="3"/>
      <c r="E1570" s="3" t="s">
        <v>1636</v>
      </c>
      <c r="F1570" s="4">
        <v>101</v>
      </c>
      <c r="G1570" s="14" t="s">
        <v>1707</v>
      </c>
    </row>
    <row r="1571" spans="1:7" ht="15" customHeight="1">
      <c r="A1571" s="3" t="s">
        <v>1705</v>
      </c>
      <c r="B1571" s="24" t="s">
        <v>1904</v>
      </c>
      <c r="C1571" s="3" t="s">
        <v>1298</v>
      </c>
      <c r="D1571" s="3"/>
      <c r="E1571" s="3" t="s">
        <v>1636</v>
      </c>
      <c r="F1571" s="4" t="s">
        <v>1090</v>
      </c>
      <c r="G1571" s="14" t="s">
        <v>1707</v>
      </c>
    </row>
    <row r="1572" spans="1:7" ht="15" customHeight="1">
      <c r="A1572" s="3" t="s">
        <v>1705</v>
      </c>
      <c r="B1572" s="24" t="s">
        <v>1914</v>
      </c>
      <c r="C1572" s="3" t="s">
        <v>1298</v>
      </c>
      <c r="D1572" s="3"/>
      <c r="E1572" s="3" t="s">
        <v>1636</v>
      </c>
      <c r="F1572" s="4">
        <v>104</v>
      </c>
      <c r="G1572" s="14" t="s">
        <v>1707</v>
      </c>
    </row>
    <row r="1573" spans="1:7" ht="15" customHeight="1">
      <c r="A1573" s="3" t="s">
        <v>1705</v>
      </c>
      <c r="B1573" s="24" t="s">
        <v>1909</v>
      </c>
      <c r="C1573" s="3" t="s">
        <v>1298</v>
      </c>
      <c r="D1573" s="3"/>
      <c r="E1573" s="3" t="s">
        <v>1650</v>
      </c>
      <c r="F1573" s="4" t="s">
        <v>1722</v>
      </c>
      <c r="G1573" s="14" t="s">
        <v>1707</v>
      </c>
    </row>
    <row r="1574" spans="1:7" ht="15" customHeight="1">
      <c r="A1574" s="3" t="s">
        <v>1705</v>
      </c>
      <c r="B1574" s="24" t="s">
        <v>1916</v>
      </c>
      <c r="C1574" s="3" t="s">
        <v>1295</v>
      </c>
      <c r="D1574" s="3"/>
      <c r="E1574" s="3" t="s">
        <v>1650</v>
      </c>
      <c r="F1574" s="4">
        <v>104</v>
      </c>
      <c r="G1574" s="14" t="s">
        <v>1707</v>
      </c>
    </row>
    <row r="1575" spans="1:7" ht="15" customHeight="1">
      <c r="A1575" s="3" t="s">
        <v>1705</v>
      </c>
      <c r="B1575" s="24" t="s">
        <v>1426</v>
      </c>
      <c r="C1575" s="3" t="s">
        <v>1295</v>
      </c>
      <c r="D1575" s="3"/>
      <c r="E1575" s="3" t="s">
        <v>1690</v>
      </c>
      <c r="F1575" s="4">
        <v>101</v>
      </c>
      <c r="G1575" s="14" t="s">
        <v>1707</v>
      </c>
    </row>
    <row r="1576" spans="1:7" ht="15" customHeight="1">
      <c r="A1576" s="3" t="s">
        <v>1705</v>
      </c>
      <c r="B1576" s="24" t="s">
        <v>1394</v>
      </c>
      <c r="C1576" s="3" t="s">
        <v>1295</v>
      </c>
      <c r="D1576" s="3"/>
      <c r="E1576" s="3" t="s">
        <v>1653</v>
      </c>
      <c r="F1576" s="4" t="s">
        <v>1718</v>
      </c>
      <c r="G1576" s="14" t="s">
        <v>1707</v>
      </c>
    </row>
    <row r="1577" spans="1:7" ht="15" customHeight="1">
      <c r="A1577" s="3" t="s">
        <v>1705</v>
      </c>
      <c r="B1577" s="24" t="s">
        <v>1877</v>
      </c>
      <c r="C1577" s="3" t="s">
        <v>1295</v>
      </c>
      <c r="D1577" s="3"/>
      <c r="E1577" s="3" t="s">
        <v>1653</v>
      </c>
      <c r="F1577" s="4" t="s">
        <v>1722</v>
      </c>
      <c r="G1577" s="14" t="s">
        <v>1707</v>
      </c>
    </row>
    <row r="1578" spans="1:7" ht="15" customHeight="1">
      <c r="A1578" s="3" t="s">
        <v>1705</v>
      </c>
      <c r="B1578" s="24" t="s">
        <v>1810</v>
      </c>
      <c r="C1578" s="3" t="s">
        <v>1295</v>
      </c>
      <c r="D1578" s="3"/>
      <c r="E1578" s="3" t="s">
        <v>1679</v>
      </c>
      <c r="F1578" s="4">
        <v>103</v>
      </c>
      <c r="G1578" s="14" t="s">
        <v>1707</v>
      </c>
    </row>
    <row r="1579" spans="1:7" ht="15" customHeight="1">
      <c r="A1579" s="3" t="s">
        <v>1705</v>
      </c>
      <c r="B1579" s="24" t="s">
        <v>2023</v>
      </c>
      <c r="C1579" s="3" t="s">
        <v>1550</v>
      </c>
      <c r="D1579" s="3"/>
      <c r="E1579" s="3" t="s">
        <v>1667</v>
      </c>
      <c r="F1579" s="4">
        <v>104</v>
      </c>
      <c r="G1579" s="14" t="s">
        <v>1707</v>
      </c>
    </row>
    <row r="1580" spans="1:7" ht="15" customHeight="1">
      <c r="A1580" s="3" t="s">
        <v>1705</v>
      </c>
      <c r="B1580" s="24" t="s">
        <v>1396</v>
      </c>
      <c r="C1580" s="3" t="s">
        <v>1295</v>
      </c>
      <c r="D1580" s="3"/>
      <c r="E1580" s="3" t="s">
        <v>1667</v>
      </c>
      <c r="F1580" s="4">
        <v>100</v>
      </c>
      <c r="G1580" s="14" t="s">
        <v>1707</v>
      </c>
    </row>
    <row r="1581" spans="1:7" ht="15" customHeight="1">
      <c r="A1581" s="3" t="s">
        <v>1705</v>
      </c>
      <c r="B1581" s="24" t="s">
        <v>1462</v>
      </c>
      <c r="C1581" s="3" t="s">
        <v>1298</v>
      </c>
      <c r="D1581" s="3"/>
      <c r="E1581" s="3" t="s">
        <v>1667</v>
      </c>
      <c r="F1581" s="4">
        <v>102</v>
      </c>
      <c r="G1581" s="14" t="s">
        <v>1707</v>
      </c>
    </row>
    <row r="1582" spans="1:7" ht="15" customHeight="1">
      <c r="A1582" s="3" t="s">
        <v>1705</v>
      </c>
      <c r="B1582" s="24" t="s">
        <v>1425</v>
      </c>
      <c r="C1582" s="3" t="s">
        <v>1298</v>
      </c>
      <c r="D1582" s="3"/>
      <c r="E1582" s="3" t="s">
        <v>1691</v>
      </c>
      <c r="F1582" s="4">
        <v>101</v>
      </c>
      <c r="G1582" s="14" t="s">
        <v>1707</v>
      </c>
    </row>
    <row r="1583" spans="1:7" ht="15" customHeight="1">
      <c r="A1583" s="3" t="s">
        <v>1705</v>
      </c>
      <c r="B1583" s="24" t="s">
        <v>1828</v>
      </c>
      <c r="C1583" s="3" t="s">
        <v>1648</v>
      </c>
      <c r="D1583" s="3"/>
      <c r="E1583" s="3" t="s">
        <v>1669</v>
      </c>
      <c r="F1583" s="4">
        <v>104</v>
      </c>
      <c r="G1583" s="14" t="s">
        <v>1707</v>
      </c>
    </row>
    <row r="1584" spans="1:7" ht="15" customHeight="1">
      <c r="A1584" s="3" t="s">
        <v>1705</v>
      </c>
      <c r="B1584" s="24" t="s">
        <v>2032</v>
      </c>
      <c r="C1584" s="3" t="s">
        <v>1648</v>
      </c>
      <c r="D1584" s="3"/>
      <c r="E1584" s="3" t="s">
        <v>1651</v>
      </c>
      <c r="F1584" s="4">
        <v>105</v>
      </c>
      <c r="G1584" s="14" t="s">
        <v>1707</v>
      </c>
    </row>
    <row r="1585" spans="1:7" ht="15" customHeight="1">
      <c r="A1585" s="3" t="s">
        <v>1705</v>
      </c>
      <c r="B1585" s="24" t="s">
        <v>1842</v>
      </c>
      <c r="C1585" s="3" t="s">
        <v>1648</v>
      </c>
      <c r="D1585" s="3"/>
      <c r="E1585" s="3" t="s">
        <v>1651</v>
      </c>
      <c r="F1585" s="4">
        <v>105</v>
      </c>
      <c r="G1585" s="14" t="s">
        <v>1707</v>
      </c>
    </row>
    <row r="1586" spans="1:7" ht="15" customHeight="1">
      <c r="A1586" s="3" t="s">
        <v>1705</v>
      </c>
      <c r="B1586" s="24" t="s">
        <v>1412</v>
      </c>
      <c r="C1586" s="3" t="s">
        <v>1295</v>
      </c>
      <c r="D1586" s="3"/>
      <c r="E1586" s="3" t="s">
        <v>1651</v>
      </c>
      <c r="F1586" s="4">
        <v>100</v>
      </c>
      <c r="G1586" s="14" t="s">
        <v>1707</v>
      </c>
    </row>
    <row r="1587" spans="1:7" ht="15" customHeight="1">
      <c r="A1587" s="3" t="s">
        <v>1705</v>
      </c>
      <c r="B1587" s="24" t="s">
        <v>1886</v>
      </c>
      <c r="C1587" s="3" t="s">
        <v>1620</v>
      </c>
      <c r="D1587" s="3"/>
      <c r="E1587" s="3" t="s">
        <v>1651</v>
      </c>
      <c r="F1587" s="4" t="s">
        <v>1727</v>
      </c>
      <c r="G1587" s="14" t="s">
        <v>1707</v>
      </c>
    </row>
    <row r="1588" spans="1:7" ht="15" customHeight="1">
      <c r="A1588" s="3" t="s">
        <v>1705</v>
      </c>
      <c r="B1588" s="24" t="s">
        <v>1922</v>
      </c>
      <c r="C1588" s="3" t="s">
        <v>1295</v>
      </c>
      <c r="D1588" s="3"/>
      <c r="E1588" s="3" t="s">
        <v>1651</v>
      </c>
      <c r="F1588" s="4">
        <v>103</v>
      </c>
      <c r="G1588" s="14" t="s">
        <v>1707</v>
      </c>
    </row>
    <row r="1589" spans="1:7" ht="15" customHeight="1">
      <c r="A1589" s="3" t="s">
        <v>1705</v>
      </c>
      <c r="B1589" s="24" t="s">
        <v>1458</v>
      </c>
      <c r="C1589" s="3" t="s">
        <v>1298</v>
      </c>
      <c r="D1589" s="3"/>
      <c r="E1589" s="3" t="s">
        <v>1651</v>
      </c>
      <c r="F1589" s="4">
        <v>102</v>
      </c>
      <c r="G1589" s="14" t="s">
        <v>1707</v>
      </c>
    </row>
    <row r="1590" spans="1:7" ht="15" customHeight="1">
      <c r="A1590" s="3" t="s">
        <v>1705</v>
      </c>
      <c r="B1590" s="24" t="s">
        <v>1933</v>
      </c>
      <c r="C1590" s="3" t="s">
        <v>1648</v>
      </c>
      <c r="D1590" s="3"/>
      <c r="E1590" s="3" t="s">
        <v>1651</v>
      </c>
      <c r="F1590" s="4" t="s">
        <v>1094</v>
      </c>
      <c r="G1590" s="14" t="s">
        <v>1707</v>
      </c>
    </row>
    <row r="1591" spans="1:7" ht="15" customHeight="1">
      <c r="A1591" s="3" t="s">
        <v>1705</v>
      </c>
      <c r="B1591" s="24" t="s">
        <v>1817</v>
      </c>
      <c r="C1591" s="3" t="s">
        <v>1620</v>
      </c>
      <c r="D1591" s="3"/>
      <c r="E1591" s="3" t="s">
        <v>1649</v>
      </c>
      <c r="F1591" s="4" t="s">
        <v>1718</v>
      </c>
      <c r="G1591" s="14" t="s">
        <v>1707</v>
      </c>
    </row>
    <row r="1592" spans="1:7" ht="15" customHeight="1">
      <c r="A1592" s="3" t="s">
        <v>1705</v>
      </c>
      <c r="B1592" s="24" t="s">
        <v>2025</v>
      </c>
      <c r="C1592" s="3" t="s">
        <v>1648</v>
      </c>
      <c r="D1592" s="3"/>
      <c r="E1592" s="3" t="s">
        <v>1649</v>
      </c>
      <c r="F1592" s="4">
        <v>103</v>
      </c>
      <c r="G1592" s="14" t="s">
        <v>1707</v>
      </c>
    </row>
    <row r="1593" spans="1:7" ht="15" customHeight="1">
      <c r="A1593" s="3" t="s">
        <v>1705</v>
      </c>
      <c r="B1593" s="24" t="s">
        <v>1928</v>
      </c>
      <c r="C1593" s="3" t="s">
        <v>1550</v>
      </c>
      <c r="D1593" s="3"/>
      <c r="E1593" s="3" t="s">
        <v>1649</v>
      </c>
      <c r="F1593" s="4">
        <v>105</v>
      </c>
      <c r="G1593" s="14" t="s">
        <v>1707</v>
      </c>
    </row>
    <row r="1594" spans="1:7" ht="15" customHeight="1">
      <c r="A1594" s="3" t="s">
        <v>1705</v>
      </c>
      <c r="B1594" s="24" t="s">
        <v>1446</v>
      </c>
      <c r="C1594" s="3" t="s">
        <v>1298</v>
      </c>
      <c r="D1594" s="3"/>
      <c r="E1594" s="3" t="s">
        <v>1649</v>
      </c>
      <c r="F1594" s="4">
        <v>101</v>
      </c>
      <c r="G1594" s="14" t="s">
        <v>1707</v>
      </c>
    </row>
    <row r="1595" spans="1:7" ht="15" customHeight="1">
      <c r="A1595" s="3" t="s">
        <v>1705</v>
      </c>
      <c r="B1595" s="24" t="s">
        <v>1935</v>
      </c>
      <c r="C1595" s="3" t="s">
        <v>1648</v>
      </c>
      <c r="D1595" s="3"/>
      <c r="E1595" s="3" t="s">
        <v>1649</v>
      </c>
      <c r="F1595" s="4">
        <v>105</v>
      </c>
      <c r="G1595" s="14" t="s">
        <v>1707</v>
      </c>
    </row>
    <row r="1596" spans="1:7" ht="15" customHeight="1">
      <c r="A1596" s="3" t="s">
        <v>1705</v>
      </c>
      <c r="B1596" s="24" t="s">
        <v>1486</v>
      </c>
      <c r="C1596" s="3" t="s">
        <v>1295</v>
      </c>
      <c r="D1596" s="3"/>
      <c r="E1596" s="3" t="s">
        <v>1683</v>
      </c>
      <c r="F1596" s="4">
        <v>102</v>
      </c>
      <c r="G1596" s="14" t="s">
        <v>1707</v>
      </c>
    </row>
    <row r="1597" spans="1:7" ht="15" customHeight="1">
      <c r="A1597" s="3" t="s">
        <v>1705</v>
      </c>
      <c r="B1597" s="24" t="s">
        <v>1392</v>
      </c>
      <c r="C1597" s="3" t="s">
        <v>1298</v>
      </c>
      <c r="D1597" s="3"/>
      <c r="E1597" s="3" t="s">
        <v>1683</v>
      </c>
      <c r="F1597" s="4">
        <v>100</v>
      </c>
      <c r="G1597" s="14" t="s">
        <v>1707</v>
      </c>
    </row>
    <row r="1598" spans="1:7" ht="15" customHeight="1">
      <c r="A1598" s="3" t="s">
        <v>1705</v>
      </c>
      <c r="B1598" s="26" t="s">
        <v>2052</v>
      </c>
      <c r="C1598" s="3" t="s">
        <v>1681</v>
      </c>
      <c r="D1598" s="3"/>
      <c r="E1598" s="3" t="s">
        <v>1682</v>
      </c>
      <c r="F1598" s="4">
        <v>103</v>
      </c>
      <c r="G1598" s="14" t="s">
        <v>1707</v>
      </c>
    </row>
    <row r="1599" spans="1:7" ht="15" customHeight="1">
      <c r="A1599" s="3" t="s">
        <v>1705</v>
      </c>
      <c r="B1599" s="24" t="s">
        <v>1423</v>
      </c>
      <c r="C1599" s="3" t="s">
        <v>1295</v>
      </c>
      <c r="D1599" s="3"/>
      <c r="E1599" s="3" t="s">
        <v>1682</v>
      </c>
      <c r="F1599" s="4">
        <v>101</v>
      </c>
      <c r="G1599" s="14" t="s">
        <v>1707</v>
      </c>
    </row>
    <row r="1600" spans="1:7" ht="15" customHeight="1">
      <c r="A1600" s="3" t="s">
        <v>1705</v>
      </c>
      <c r="B1600" s="24" t="s">
        <v>1487</v>
      </c>
      <c r="C1600" s="3" t="s">
        <v>1298</v>
      </c>
      <c r="D1600" s="3"/>
      <c r="E1600" s="3" t="s">
        <v>1622</v>
      </c>
      <c r="F1600" s="4">
        <v>102</v>
      </c>
      <c r="G1600" s="14" t="s">
        <v>1707</v>
      </c>
    </row>
    <row r="1601" spans="1:7" ht="15" customHeight="1">
      <c r="A1601" s="3" t="s">
        <v>1705</v>
      </c>
      <c r="B1601" s="24" t="s">
        <v>1862</v>
      </c>
      <c r="C1601" s="3" t="s">
        <v>1295</v>
      </c>
      <c r="D1601" s="3"/>
      <c r="E1601" s="3" t="s">
        <v>1622</v>
      </c>
      <c r="F1601" s="4">
        <v>105</v>
      </c>
      <c r="G1601" s="14" t="s">
        <v>1707</v>
      </c>
    </row>
    <row r="1602" spans="1:7" ht="15" customHeight="1">
      <c r="A1602" s="3" t="s">
        <v>1705</v>
      </c>
      <c r="B1602" s="24" t="s">
        <v>1926</v>
      </c>
      <c r="C1602" s="3" t="s">
        <v>1295</v>
      </c>
      <c r="D1602" s="3"/>
      <c r="E1602" s="3" t="s">
        <v>1678</v>
      </c>
      <c r="F1602" s="4" t="s">
        <v>1090</v>
      </c>
      <c r="G1602" s="14" t="s">
        <v>1707</v>
      </c>
    </row>
    <row r="1603" spans="1:7" ht="15" customHeight="1">
      <c r="A1603" s="3" t="s">
        <v>1705</v>
      </c>
      <c r="B1603" s="26" t="s">
        <v>2050</v>
      </c>
      <c r="C1603" s="3" t="s">
        <v>1620</v>
      </c>
      <c r="D1603" s="3"/>
      <c r="E1603" s="3" t="s">
        <v>1684</v>
      </c>
      <c r="F1603" s="4" t="s">
        <v>1718</v>
      </c>
      <c r="G1603" s="14" t="s">
        <v>1707</v>
      </c>
    </row>
    <row r="1604" spans="1:7" ht="15" customHeight="1">
      <c r="A1604" s="3" t="s">
        <v>1705</v>
      </c>
      <c r="B1604" s="24" t="s">
        <v>1461</v>
      </c>
      <c r="C1604" s="3" t="s">
        <v>1295</v>
      </c>
      <c r="D1604" s="3"/>
      <c r="E1604" s="3" t="s">
        <v>1685</v>
      </c>
      <c r="F1604" s="4">
        <v>102</v>
      </c>
      <c r="G1604" s="14" t="s">
        <v>1707</v>
      </c>
    </row>
    <row r="1605" spans="1:7" ht="15" customHeight="1">
      <c r="A1605" s="3" t="s">
        <v>1705</v>
      </c>
      <c r="B1605" s="24" t="s">
        <v>1943</v>
      </c>
      <c r="C1605" s="3" t="s">
        <v>1295</v>
      </c>
      <c r="D1605" s="3"/>
      <c r="E1605" s="3" t="s">
        <v>1665</v>
      </c>
      <c r="F1605" s="4" t="s">
        <v>1094</v>
      </c>
      <c r="G1605" s="14" t="s">
        <v>1707</v>
      </c>
    </row>
    <row r="1606" spans="1:7" ht="15" customHeight="1">
      <c r="A1606" s="3" t="s">
        <v>1705</v>
      </c>
      <c r="B1606" s="26" t="s">
        <v>2079</v>
      </c>
      <c r="C1606" s="3" t="s">
        <v>1648</v>
      </c>
      <c r="D1606" s="3"/>
      <c r="E1606" s="3" t="s">
        <v>1621</v>
      </c>
      <c r="F1606" s="4">
        <v>104</v>
      </c>
      <c r="G1606" s="14" t="s">
        <v>1707</v>
      </c>
    </row>
    <row r="1607" spans="1:7" ht="15" customHeight="1">
      <c r="A1607" s="3" t="s">
        <v>1705</v>
      </c>
      <c r="B1607" s="24" t="s">
        <v>1395</v>
      </c>
      <c r="C1607" s="3" t="s">
        <v>1295</v>
      </c>
      <c r="D1607" s="3"/>
      <c r="E1607" s="3" t="s">
        <v>1621</v>
      </c>
      <c r="F1607" s="4" t="s">
        <v>1718</v>
      </c>
      <c r="G1607" s="14" t="s">
        <v>1707</v>
      </c>
    </row>
    <row r="1608" spans="1:7" ht="15" customHeight="1">
      <c r="A1608" s="3" t="s">
        <v>1705</v>
      </c>
      <c r="B1608" s="24" t="s">
        <v>1866</v>
      </c>
      <c r="C1608" s="3" t="s">
        <v>1295</v>
      </c>
      <c r="D1608" s="3"/>
      <c r="E1608" s="3" t="s">
        <v>1621</v>
      </c>
      <c r="F1608" s="4">
        <v>103</v>
      </c>
      <c r="G1608" s="14" t="s">
        <v>1707</v>
      </c>
    </row>
    <row r="1609" spans="1:7" ht="15" customHeight="1">
      <c r="A1609" s="3" t="s">
        <v>1705</v>
      </c>
      <c r="B1609" s="26" t="s">
        <v>2065</v>
      </c>
      <c r="C1609" s="3" t="s">
        <v>1620</v>
      </c>
      <c r="D1609" s="3"/>
      <c r="E1609" s="3" t="s">
        <v>1621</v>
      </c>
      <c r="F1609" s="4">
        <v>105</v>
      </c>
      <c r="G1609" s="14" t="s">
        <v>1707</v>
      </c>
    </row>
    <row r="1610" spans="1:7" ht="15" customHeight="1">
      <c r="A1610" s="3" t="s">
        <v>1705</v>
      </c>
      <c r="B1610" s="24" t="s">
        <v>1419</v>
      </c>
      <c r="C1610" s="3" t="s">
        <v>1298</v>
      </c>
      <c r="D1610" s="3"/>
      <c r="E1610" s="3" t="s">
        <v>1621</v>
      </c>
      <c r="F1610" s="4">
        <v>101</v>
      </c>
      <c r="G1610" s="14" t="s">
        <v>1707</v>
      </c>
    </row>
    <row r="1611" spans="1:7" ht="15" customHeight="1">
      <c r="A1611" s="3" t="s">
        <v>1705</v>
      </c>
      <c r="B1611" s="24" t="s">
        <v>1830</v>
      </c>
      <c r="C1611" s="3" t="s">
        <v>1295</v>
      </c>
      <c r="D1611" s="3"/>
      <c r="E1611" s="3" t="s">
        <v>1670</v>
      </c>
      <c r="F1611" s="4" t="s">
        <v>1713</v>
      </c>
      <c r="G1611" s="14" t="s">
        <v>1707</v>
      </c>
    </row>
    <row r="1612" spans="1:7" ht="15" customHeight="1">
      <c r="A1612" s="3" t="s">
        <v>1705</v>
      </c>
      <c r="B1612" s="24" t="s">
        <v>2033</v>
      </c>
      <c r="C1612" s="3" t="s">
        <v>1550</v>
      </c>
      <c r="D1612" s="3"/>
      <c r="E1612" s="3" t="s">
        <v>1670</v>
      </c>
      <c r="F1612" s="4">
        <v>104</v>
      </c>
      <c r="G1612" s="14" t="s">
        <v>1707</v>
      </c>
    </row>
    <row r="1613" spans="1:7" ht="15" customHeight="1">
      <c r="A1613" s="3" t="s">
        <v>1705</v>
      </c>
      <c r="B1613" s="24" t="s">
        <v>1859</v>
      </c>
      <c r="C1613" s="3" t="s">
        <v>1550</v>
      </c>
      <c r="D1613" s="3"/>
      <c r="E1613" s="3" t="s">
        <v>1664</v>
      </c>
      <c r="F1613" s="4">
        <v>104</v>
      </c>
      <c r="G1613" s="14" t="s">
        <v>1707</v>
      </c>
    </row>
    <row r="1614" spans="1:7" ht="15" customHeight="1">
      <c r="A1614" s="3" t="s">
        <v>1705</v>
      </c>
      <c r="B1614" s="24" t="s">
        <v>1839</v>
      </c>
      <c r="C1614" s="3" t="s">
        <v>1550</v>
      </c>
      <c r="D1614" s="3"/>
      <c r="E1614" s="3" t="s">
        <v>1675</v>
      </c>
      <c r="F1614" s="4">
        <v>103</v>
      </c>
      <c r="G1614" s="14" t="s">
        <v>1707</v>
      </c>
    </row>
    <row r="1615" spans="1:7" ht="15" customHeight="1">
      <c r="A1615" s="3" t="s">
        <v>1705</v>
      </c>
      <c r="B1615" s="24" t="s">
        <v>1834</v>
      </c>
      <c r="C1615" s="3" t="s">
        <v>1295</v>
      </c>
      <c r="D1615" s="3"/>
      <c r="E1615" s="3" t="s">
        <v>1652</v>
      </c>
      <c r="F1615" s="4" t="s">
        <v>1085</v>
      </c>
      <c r="G1615" s="14" t="s">
        <v>1707</v>
      </c>
    </row>
    <row r="1616" spans="1:7" ht="15" customHeight="1">
      <c r="A1616" s="3" t="s">
        <v>1705</v>
      </c>
      <c r="B1616" s="24" t="s">
        <v>1420</v>
      </c>
      <c r="C1616" s="3" t="s">
        <v>1298</v>
      </c>
      <c r="D1616" s="3"/>
      <c r="E1616" s="3" t="s">
        <v>1693</v>
      </c>
      <c r="F1616" s="4">
        <v>101</v>
      </c>
      <c r="G1616" s="14" t="s">
        <v>1707</v>
      </c>
    </row>
    <row r="1617" spans="1:7" ht="15" customHeight="1">
      <c r="A1617" s="3" t="s">
        <v>1705</v>
      </c>
      <c r="B1617" s="24" t="s">
        <v>1821</v>
      </c>
      <c r="C1617" s="3" t="s">
        <v>1295</v>
      </c>
      <c r="D1617" s="3"/>
      <c r="E1617" s="3" t="s">
        <v>1680</v>
      </c>
      <c r="F1617" s="4" t="s">
        <v>1090</v>
      </c>
      <c r="G1617" s="14" t="s">
        <v>1707</v>
      </c>
    </row>
    <row r="1618" spans="1:7" ht="15" customHeight="1">
      <c r="A1618" s="3" t="s">
        <v>1705</v>
      </c>
      <c r="B1618" s="24" t="s">
        <v>1447</v>
      </c>
      <c r="C1618" s="3" t="s">
        <v>1550</v>
      </c>
      <c r="D1618" s="3"/>
      <c r="E1618" s="3" t="s">
        <v>1687</v>
      </c>
      <c r="F1618" s="4">
        <v>101</v>
      </c>
      <c r="G1618" s="14" t="s">
        <v>1707</v>
      </c>
    </row>
    <row r="1619" spans="1:7" ht="15" customHeight="1">
      <c r="A1619" s="3" t="s">
        <v>1705</v>
      </c>
      <c r="B1619" s="24" t="s">
        <v>1860</v>
      </c>
      <c r="C1619" s="3" t="s">
        <v>1550</v>
      </c>
      <c r="D1619" s="3"/>
      <c r="E1619" s="3" t="s">
        <v>1660</v>
      </c>
      <c r="F1619" s="4" t="s">
        <v>1723</v>
      </c>
      <c r="G1619" s="14" t="s">
        <v>1707</v>
      </c>
    </row>
    <row r="1620" spans="1:7" ht="15" customHeight="1">
      <c r="A1620" s="3" t="s">
        <v>1705</v>
      </c>
      <c r="B1620" s="24" t="s">
        <v>1393</v>
      </c>
      <c r="C1620" s="3" t="s">
        <v>1295</v>
      </c>
      <c r="D1620" s="3"/>
      <c r="E1620" s="3" t="s">
        <v>1660</v>
      </c>
      <c r="F1620" s="4">
        <v>100</v>
      </c>
      <c r="G1620" s="14" t="s">
        <v>1707</v>
      </c>
    </row>
    <row r="1621" spans="1:7" ht="15" customHeight="1">
      <c r="A1621" s="3" t="s">
        <v>1705</v>
      </c>
      <c r="B1621" s="24" t="s">
        <v>1820</v>
      </c>
      <c r="C1621" s="3" t="s">
        <v>1550</v>
      </c>
      <c r="D1621" s="3"/>
      <c r="E1621" s="3" t="s">
        <v>1656</v>
      </c>
      <c r="F1621" s="4">
        <v>105</v>
      </c>
      <c r="G1621" s="14" t="s">
        <v>1707</v>
      </c>
    </row>
    <row r="1622" spans="1:7" ht="15" customHeight="1">
      <c r="A1622" s="3" t="s">
        <v>1705</v>
      </c>
      <c r="B1622" s="24" t="s">
        <v>2039</v>
      </c>
      <c r="C1622" s="3" t="s">
        <v>1295</v>
      </c>
      <c r="D1622" s="3"/>
      <c r="E1622" s="3" t="s">
        <v>1666</v>
      </c>
      <c r="F1622" s="4" t="s">
        <v>1723</v>
      </c>
      <c r="G1622" s="14" t="s">
        <v>1707</v>
      </c>
    </row>
    <row r="1623" spans="1:7" ht="15" customHeight="1">
      <c r="A1623" s="3" t="s">
        <v>1705</v>
      </c>
      <c r="B1623" s="24" t="s">
        <v>1932</v>
      </c>
      <c r="C1623" s="3" t="s">
        <v>1298</v>
      </c>
      <c r="D1623" s="3"/>
      <c r="E1623" s="3" t="s">
        <v>1666</v>
      </c>
      <c r="F1623" s="4" t="s">
        <v>1090</v>
      </c>
      <c r="G1623" s="14" t="s">
        <v>1707</v>
      </c>
    </row>
    <row r="1624" spans="1:7" ht="15" customHeight="1">
      <c r="A1624" s="3" t="s">
        <v>1705</v>
      </c>
      <c r="B1624" s="24" t="s">
        <v>2019</v>
      </c>
      <c r="C1624" s="3" t="s">
        <v>1298</v>
      </c>
      <c r="D1624" s="3"/>
      <c r="E1624" s="3" t="s">
        <v>1661</v>
      </c>
      <c r="F1624" s="4">
        <v>104</v>
      </c>
      <c r="G1624" s="14" t="s">
        <v>1707</v>
      </c>
    </row>
    <row r="1625" spans="1:7" ht="15" customHeight="1">
      <c r="A1625" s="3" t="s">
        <v>1705</v>
      </c>
      <c r="B1625" s="24" t="s">
        <v>1408</v>
      </c>
      <c r="C1625" s="3" t="s">
        <v>1550</v>
      </c>
      <c r="D1625" s="3"/>
      <c r="E1625" s="3" t="s">
        <v>1661</v>
      </c>
      <c r="F1625" s="4">
        <v>100</v>
      </c>
      <c r="G1625" s="14" t="s">
        <v>1707</v>
      </c>
    </row>
    <row r="1626" spans="1:7" ht="15" customHeight="1">
      <c r="A1626" s="3" t="s">
        <v>1705</v>
      </c>
      <c r="B1626" s="24" t="s">
        <v>2017</v>
      </c>
      <c r="C1626" s="3" t="s">
        <v>1295</v>
      </c>
      <c r="D1626" s="3"/>
      <c r="E1626" s="3" t="s">
        <v>1647</v>
      </c>
      <c r="F1626" s="4" t="s">
        <v>1722</v>
      </c>
      <c r="G1626" s="14" t="s">
        <v>1707</v>
      </c>
    </row>
    <row r="1627" spans="1:7" ht="15" customHeight="1">
      <c r="A1627" s="3" t="s">
        <v>1705</v>
      </c>
      <c r="B1627" s="24" t="s">
        <v>1413</v>
      </c>
      <c r="C1627" s="3" t="s">
        <v>1295</v>
      </c>
      <c r="D1627" s="3"/>
      <c r="E1627" s="3" t="s">
        <v>1647</v>
      </c>
      <c r="F1627" s="4">
        <v>100</v>
      </c>
      <c r="G1627" s="14" t="s">
        <v>1707</v>
      </c>
    </row>
    <row r="1628" spans="1:7" ht="15" customHeight="1">
      <c r="A1628" s="3" t="s">
        <v>1705</v>
      </c>
      <c r="B1628" s="24" t="s">
        <v>1421</v>
      </c>
      <c r="C1628" s="3" t="s">
        <v>1295</v>
      </c>
      <c r="D1628" s="3"/>
      <c r="E1628" s="3" t="s">
        <v>1647</v>
      </c>
      <c r="F1628" s="4">
        <v>101</v>
      </c>
      <c r="G1628" s="14" t="s">
        <v>1707</v>
      </c>
    </row>
    <row r="1629" spans="1:7" ht="15" customHeight="1">
      <c r="A1629" s="3" t="s">
        <v>1705</v>
      </c>
      <c r="B1629" s="24" t="s">
        <v>1880</v>
      </c>
      <c r="C1629" s="3" t="s">
        <v>1550</v>
      </c>
      <c r="D1629" s="3"/>
      <c r="E1629" s="3" t="s">
        <v>1647</v>
      </c>
      <c r="F1629" s="4">
        <v>104</v>
      </c>
      <c r="G1629" s="14" t="s">
        <v>1707</v>
      </c>
    </row>
    <row r="1630" spans="1:7" ht="15" customHeight="1">
      <c r="A1630" s="3" t="s">
        <v>1705</v>
      </c>
      <c r="B1630" s="24" t="s">
        <v>1460</v>
      </c>
      <c r="C1630" s="3" t="s">
        <v>1295</v>
      </c>
      <c r="D1630" s="3"/>
      <c r="E1630" s="3" t="s">
        <v>1647</v>
      </c>
      <c r="F1630" s="4">
        <v>102</v>
      </c>
      <c r="G1630" s="14" t="s">
        <v>1707</v>
      </c>
    </row>
    <row r="1631" spans="1:7" ht="15" customHeight="1">
      <c r="A1631" s="3" t="s">
        <v>1705</v>
      </c>
      <c r="B1631" s="24" t="s">
        <v>1418</v>
      </c>
      <c r="C1631" s="3" t="s">
        <v>1295</v>
      </c>
      <c r="D1631" s="3"/>
      <c r="E1631" s="3" t="s">
        <v>1576</v>
      </c>
      <c r="F1631" s="4">
        <v>101</v>
      </c>
      <c r="G1631" s="14" t="s">
        <v>1707</v>
      </c>
    </row>
    <row r="1632" spans="1:7" ht="15" customHeight="1">
      <c r="A1632" s="3" t="s">
        <v>1705</v>
      </c>
      <c r="B1632" s="24" t="s">
        <v>1897</v>
      </c>
      <c r="C1632" s="3" t="s">
        <v>1553</v>
      </c>
      <c r="D1632" s="3"/>
      <c r="E1632" s="3" t="s">
        <v>1576</v>
      </c>
      <c r="F1632" s="4" t="s">
        <v>1723</v>
      </c>
      <c r="G1632" s="14" t="s">
        <v>1707</v>
      </c>
    </row>
    <row r="1633" spans="1:7" ht="15" customHeight="1">
      <c r="A1633" s="3" t="s">
        <v>1705</v>
      </c>
      <c r="B1633" s="24" t="s">
        <v>1403</v>
      </c>
      <c r="C1633" s="3" t="s">
        <v>1553</v>
      </c>
      <c r="D1633" s="3"/>
      <c r="E1633" s="3" t="s">
        <v>1576</v>
      </c>
      <c r="F1633" s="4">
        <v>100</v>
      </c>
      <c r="G1633" s="14" t="s">
        <v>1707</v>
      </c>
    </row>
    <row r="1634" spans="1:7" ht="15" customHeight="1">
      <c r="A1634" s="3" t="s">
        <v>1705</v>
      </c>
      <c r="B1634" s="24" t="s">
        <v>2029</v>
      </c>
      <c r="C1634" s="3" t="s">
        <v>1295</v>
      </c>
      <c r="D1634" s="3"/>
      <c r="E1634" s="3" t="s">
        <v>1641</v>
      </c>
      <c r="F1634" s="4">
        <v>105</v>
      </c>
      <c r="G1634" s="14" t="s">
        <v>1707</v>
      </c>
    </row>
    <row r="1635" spans="1:7" ht="15" customHeight="1">
      <c r="A1635" s="3" t="s">
        <v>1705</v>
      </c>
      <c r="B1635" s="24" t="s">
        <v>1464</v>
      </c>
      <c r="C1635" s="3" t="s">
        <v>1295</v>
      </c>
      <c r="D1635" s="3"/>
      <c r="E1635" s="3" t="s">
        <v>1641</v>
      </c>
      <c r="F1635" s="4">
        <v>102</v>
      </c>
      <c r="G1635" s="14" t="s">
        <v>1707</v>
      </c>
    </row>
    <row r="1636" spans="1:7" ht="15" customHeight="1">
      <c r="A1636" s="3" t="s">
        <v>1705</v>
      </c>
      <c r="B1636" s="24" t="s">
        <v>1921</v>
      </c>
      <c r="C1636" s="3" t="s">
        <v>1295</v>
      </c>
      <c r="D1636" s="3"/>
      <c r="E1636" s="3" t="s">
        <v>1641</v>
      </c>
      <c r="F1636" s="4">
        <v>104</v>
      </c>
      <c r="G1636" s="14" t="s">
        <v>1707</v>
      </c>
    </row>
    <row r="1637" spans="1:7" ht="15" customHeight="1">
      <c r="A1637" s="3" t="s">
        <v>1549</v>
      </c>
      <c r="B1637" s="24" t="s">
        <v>1944</v>
      </c>
      <c r="C1637" s="3" t="s">
        <v>1550</v>
      </c>
      <c r="D1637" s="3"/>
      <c r="E1637" s="3" t="s">
        <v>1554</v>
      </c>
      <c r="F1637" s="4">
        <v>104</v>
      </c>
      <c r="G1637" s="14" t="s">
        <v>1707</v>
      </c>
    </row>
    <row r="1638" spans="1:7" ht="15" customHeight="1">
      <c r="A1638" s="3" t="s">
        <v>1549</v>
      </c>
      <c r="B1638" s="24" t="s">
        <v>1945</v>
      </c>
      <c r="C1638" s="3" t="s">
        <v>1298</v>
      </c>
      <c r="D1638" s="3"/>
      <c r="E1638" s="3" t="s">
        <v>1554</v>
      </c>
      <c r="F1638" s="4">
        <v>104</v>
      </c>
      <c r="G1638" s="14" t="s">
        <v>1707</v>
      </c>
    </row>
    <row r="1639" spans="1:7" ht="15" customHeight="1">
      <c r="A1639" s="3" t="s">
        <v>1549</v>
      </c>
      <c r="B1639" s="24" t="s">
        <v>1946</v>
      </c>
      <c r="C1639" s="3" t="s">
        <v>1298</v>
      </c>
      <c r="D1639" s="3"/>
      <c r="E1639" s="3" t="s">
        <v>1554</v>
      </c>
      <c r="F1639" s="4" t="s">
        <v>1723</v>
      </c>
      <c r="G1639" s="14" t="s">
        <v>1707</v>
      </c>
    </row>
    <row r="1640" spans="1:7" ht="15" customHeight="1">
      <c r="A1640" s="3" t="s">
        <v>1549</v>
      </c>
      <c r="B1640" s="24" t="s">
        <v>1537</v>
      </c>
      <c r="C1640" s="3" t="s">
        <v>1550</v>
      </c>
      <c r="D1640" s="3"/>
      <c r="E1640" s="3" t="s">
        <v>1577</v>
      </c>
      <c r="F1640" s="4">
        <v>101</v>
      </c>
      <c r="G1640" s="14" t="s">
        <v>1707</v>
      </c>
    </row>
    <row r="1641" spans="1:7" ht="15" customHeight="1">
      <c r="A1641" s="3" t="s">
        <v>1549</v>
      </c>
      <c r="B1641" s="24" t="s">
        <v>1536</v>
      </c>
      <c r="C1641" s="3" t="s">
        <v>1298</v>
      </c>
      <c r="D1641" s="3"/>
      <c r="E1641" s="3" t="s">
        <v>1577</v>
      </c>
      <c r="F1641" s="4">
        <v>101</v>
      </c>
      <c r="G1641" s="14" t="s">
        <v>1707</v>
      </c>
    </row>
    <row r="1642" spans="1:7" ht="15" customHeight="1">
      <c r="A1642" s="3" t="s">
        <v>1549</v>
      </c>
      <c r="B1642" s="27" t="s">
        <v>2066</v>
      </c>
      <c r="C1642" s="3" t="s">
        <v>1298</v>
      </c>
      <c r="D1642" s="3"/>
      <c r="E1642" s="3" t="s">
        <v>1577</v>
      </c>
      <c r="F1642" s="4">
        <v>100</v>
      </c>
      <c r="G1642" s="14" t="s">
        <v>1707</v>
      </c>
    </row>
    <row r="1643" spans="1:7" ht="15" customHeight="1">
      <c r="A1643" s="3" t="s">
        <v>1549</v>
      </c>
      <c r="B1643" s="24" t="s">
        <v>1524</v>
      </c>
      <c r="C1643" s="3" t="s">
        <v>1298</v>
      </c>
      <c r="D1643" s="3"/>
      <c r="E1643" s="3" t="s">
        <v>1577</v>
      </c>
      <c r="F1643" s="4">
        <v>101</v>
      </c>
      <c r="G1643" s="14" t="s">
        <v>1707</v>
      </c>
    </row>
    <row r="1644" spans="1:7" ht="15" customHeight="1">
      <c r="A1644" s="3" t="s">
        <v>1549</v>
      </c>
      <c r="B1644" s="24" t="s">
        <v>1539</v>
      </c>
      <c r="C1644" s="3" t="s">
        <v>1295</v>
      </c>
      <c r="D1644" s="3"/>
      <c r="E1644" s="3" t="s">
        <v>1577</v>
      </c>
      <c r="F1644" s="4">
        <v>102</v>
      </c>
      <c r="G1644" s="14" t="s">
        <v>1707</v>
      </c>
    </row>
    <row r="1645" spans="1:7" ht="15" customHeight="1">
      <c r="A1645" s="3" t="s">
        <v>1549</v>
      </c>
      <c r="B1645" s="24" t="s">
        <v>1518</v>
      </c>
      <c r="C1645" s="3" t="s">
        <v>1295</v>
      </c>
      <c r="D1645" s="3"/>
      <c r="E1645" s="3" t="s">
        <v>1577</v>
      </c>
      <c r="F1645" s="4">
        <v>100</v>
      </c>
      <c r="G1645" s="14" t="s">
        <v>1707</v>
      </c>
    </row>
    <row r="1646" spans="1:7" ht="15" customHeight="1">
      <c r="A1646" s="3" t="s">
        <v>1549</v>
      </c>
      <c r="B1646" s="27" t="s">
        <v>2067</v>
      </c>
      <c r="C1646" s="3" t="s">
        <v>1550</v>
      </c>
      <c r="D1646" s="3"/>
      <c r="E1646" s="3" t="s">
        <v>1577</v>
      </c>
      <c r="F1646" s="4">
        <v>100</v>
      </c>
      <c r="G1646" s="14" t="s">
        <v>1707</v>
      </c>
    </row>
    <row r="1647" spans="1:7" ht="15" customHeight="1">
      <c r="A1647" s="3" t="s">
        <v>1549</v>
      </c>
      <c r="B1647" s="24" t="s">
        <v>1947</v>
      </c>
      <c r="C1647" s="3" t="s">
        <v>1295</v>
      </c>
      <c r="D1647" s="3"/>
      <c r="E1647" s="3" t="s">
        <v>1577</v>
      </c>
      <c r="F1647" s="4" t="s">
        <v>1709</v>
      </c>
      <c r="G1647" s="14" t="s">
        <v>1707</v>
      </c>
    </row>
    <row r="1648" spans="1:7" ht="15" customHeight="1">
      <c r="A1648" s="3" t="s">
        <v>1549</v>
      </c>
      <c r="B1648" s="24" t="s">
        <v>1523</v>
      </c>
      <c r="C1648" s="3" t="s">
        <v>1298</v>
      </c>
      <c r="D1648" s="3"/>
      <c r="E1648" s="3" t="s">
        <v>1577</v>
      </c>
      <c r="F1648" s="4">
        <v>101</v>
      </c>
      <c r="G1648" s="14" t="s">
        <v>1707</v>
      </c>
    </row>
    <row r="1649" spans="1:7" ht="15" customHeight="1">
      <c r="A1649" s="3" t="s">
        <v>1549</v>
      </c>
      <c r="B1649" s="24" t="s">
        <v>1948</v>
      </c>
      <c r="C1649" s="3" t="s">
        <v>1298</v>
      </c>
      <c r="D1649" s="3"/>
      <c r="E1649" s="3" t="s">
        <v>1577</v>
      </c>
      <c r="F1649" s="4">
        <v>103</v>
      </c>
      <c r="G1649" s="14" t="s">
        <v>1707</v>
      </c>
    </row>
    <row r="1650" spans="1:7" ht="15" customHeight="1">
      <c r="A1650" s="3" t="s">
        <v>1549</v>
      </c>
      <c r="B1650" s="24" t="s">
        <v>1949</v>
      </c>
      <c r="C1650" s="3" t="s">
        <v>1550</v>
      </c>
      <c r="D1650" s="3"/>
      <c r="E1650" s="3" t="s">
        <v>1583</v>
      </c>
      <c r="F1650" s="4">
        <v>103</v>
      </c>
      <c r="G1650" s="14" t="s">
        <v>1707</v>
      </c>
    </row>
    <row r="1651" spans="1:7" ht="15" customHeight="1">
      <c r="A1651" s="3" t="s">
        <v>1549</v>
      </c>
      <c r="B1651" s="24" t="s">
        <v>1511</v>
      </c>
      <c r="C1651" s="3" t="s">
        <v>1295</v>
      </c>
      <c r="D1651" s="3"/>
      <c r="E1651" s="3" t="s">
        <v>1583</v>
      </c>
      <c r="F1651" s="4" t="s">
        <v>1718</v>
      </c>
      <c r="G1651" s="14" t="s">
        <v>1707</v>
      </c>
    </row>
    <row r="1652" spans="1:7" ht="15" customHeight="1">
      <c r="A1652" s="3" t="s">
        <v>1549</v>
      </c>
      <c r="B1652" s="24" t="s">
        <v>1950</v>
      </c>
      <c r="C1652" s="3" t="s">
        <v>1295</v>
      </c>
      <c r="D1652" s="3"/>
      <c r="E1652" s="3" t="s">
        <v>1591</v>
      </c>
      <c r="F1652" s="4" t="s">
        <v>1713</v>
      </c>
      <c r="G1652" s="14" t="s">
        <v>1707</v>
      </c>
    </row>
    <row r="1653" spans="1:7" ht="15" customHeight="1">
      <c r="A1653" s="3" t="s">
        <v>1549</v>
      </c>
      <c r="B1653" s="24" t="s">
        <v>1951</v>
      </c>
      <c r="C1653" s="3" t="s">
        <v>1298</v>
      </c>
      <c r="D1653" s="3"/>
      <c r="E1653" s="3" t="s">
        <v>1591</v>
      </c>
      <c r="F1653" s="4">
        <v>103</v>
      </c>
      <c r="G1653" s="14" t="s">
        <v>1707</v>
      </c>
    </row>
    <row r="1654" spans="1:7" ht="15" customHeight="1">
      <c r="A1654" s="3" t="s">
        <v>1549</v>
      </c>
      <c r="B1654" s="24" t="s">
        <v>1546</v>
      </c>
      <c r="C1654" s="3" t="s">
        <v>1295</v>
      </c>
      <c r="D1654" s="3"/>
      <c r="E1654" s="3" t="s">
        <v>1593</v>
      </c>
      <c r="F1654" s="4">
        <v>102</v>
      </c>
      <c r="G1654" s="14" t="s">
        <v>1707</v>
      </c>
    </row>
    <row r="1655" spans="1:7" ht="15" customHeight="1">
      <c r="A1655" s="3" t="s">
        <v>1549</v>
      </c>
      <c r="B1655" s="24" t="s">
        <v>1514</v>
      </c>
      <c r="C1655" s="3" t="s">
        <v>1295</v>
      </c>
      <c r="D1655" s="3"/>
      <c r="E1655" s="3" t="s">
        <v>1593</v>
      </c>
      <c r="F1655" s="4">
        <v>100</v>
      </c>
      <c r="G1655" s="14" t="s">
        <v>1707</v>
      </c>
    </row>
    <row r="1656" spans="1:7" ht="15" customHeight="1">
      <c r="A1656" s="3" t="s">
        <v>1549</v>
      </c>
      <c r="B1656" s="24" t="s">
        <v>1498</v>
      </c>
      <c r="C1656" s="3" t="s">
        <v>1298</v>
      </c>
      <c r="D1656" s="3"/>
      <c r="E1656" s="3" t="s">
        <v>1593</v>
      </c>
      <c r="F1656" s="4">
        <v>100</v>
      </c>
      <c r="G1656" s="14" t="s">
        <v>1707</v>
      </c>
    </row>
    <row r="1657" spans="1:7" ht="15" customHeight="1">
      <c r="A1657" s="3" t="s">
        <v>1549</v>
      </c>
      <c r="B1657" s="24" t="s">
        <v>1952</v>
      </c>
      <c r="C1657" s="3" t="s">
        <v>1298</v>
      </c>
      <c r="D1657" s="3"/>
      <c r="E1657" s="3" t="s">
        <v>1574</v>
      </c>
      <c r="F1657" s="4">
        <v>104</v>
      </c>
      <c r="G1657" s="14" t="s">
        <v>1707</v>
      </c>
    </row>
    <row r="1658" spans="1:7" ht="15" customHeight="1">
      <c r="A1658" s="3" t="s">
        <v>1549</v>
      </c>
      <c r="B1658" s="24" t="s">
        <v>1504</v>
      </c>
      <c r="C1658" s="3" t="s">
        <v>1295</v>
      </c>
      <c r="D1658" s="3"/>
      <c r="E1658" s="3" t="s">
        <v>1612</v>
      </c>
      <c r="F1658" s="4">
        <v>100</v>
      </c>
      <c r="G1658" s="14" t="s">
        <v>1707</v>
      </c>
    </row>
    <row r="1659" spans="1:7" ht="15" customHeight="1">
      <c r="A1659" s="3" t="s">
        <v>1549</v>
      </c>
      <c r="B1659" s="24" t="s">
        <v>1953</v>
      </c>
      <c r="C1659" s="3" t="s">
        <v>1295</v>
      </c>
      <c r="D1659" s="3"/>
      <c r="E1659" s="3" t="s">
        <v>1580</v>
      </c>
      <c r="F1659" s="4">
        <v>103</v>
      </c>
      <c r="G1659" s="14" t="s">
        <v>1707</v>
      </c>
    </row>
    <row r="1660" spans="1:7" ht="15" customHeight="1">
      <c r="A1660" s="3" t="s">
        <v>1549</v>
      </c>
      <c r="B1660" s="24" t="s">
        <v>1516</v>
      </c>
      <c r="C1660" s="3" t="s">
        <v>1304</v>
      </c>
      <c r="D1660" s="3"/>
      <c r="E1660" s="3" t="s">
        <v>1610</v>
      </c>
      <c r="F1660" s="4">
        <v>100</v>
      </c>
      <c r="G1660" s="14" t="s">
        <v>1707</v>
      </c>
    </row>
    <row r="1661" spans="1:7" ht="15" customHeight="1">
      <c r="A1661" s="3" t="s">
        <v>1549</v>
      </c>
      <c r="B1661" s="24" t="s">
        <v>1517</v>
      </c>
      <c r="C1661" s="3" t="s">
        <v>972</v>
      </c>
      <c r="D1661" s="3"/>
      <c r="E1661" s="3" t="s">
        <v>1602</v>
      </c>
      <c r="F1661" s="4" t="s">
        <v>1729</v>
      </c>
      <c r="G1661" s="14" t="s">
        <v>1707</v>
      </c>
    </row>
    <row r="1662" spans="1:7" ht="15" customHeight="1">
      <c r="A1662" s="3" t="s">
        <v>1549</v>
      </c>
      <c r="B1662" s="24" t="s">
        <v>1497</v>
      </c>
      <c r="C1662" s="3" t="s">
        <v>1553</v>
      </c>
      <c r="D1662" s="3"/>
      <c r="E1662" s="3" t="s">
        <v>1575</v>
      </c>
      <c r="F1662" s="4">
        <v>100</v>
      </c>
      <c r="G1662" s="14" t="s">
        <v>1707</v>
      </c>
    </row>
    <row r="1663" spans="1:7" ht="15" customHeight="1">
      <c r="A1663" s="3" t="s">
        <v>1549</v>
      </c>
      <c r="B1663" s="24" t="s">
        <v>1496</v>
      </c>
      <c r="C1663" s="3" t="s">
        <v>1550</v>
      </c>
      <c r="D1663" s="3"/>
      <c r="E1663" s="3" t="s">
        <v>1575</v>
      </c>
      <c r="F1663" s="4">
        <v>100</v>
      </c>
      <c r="G1663" s="14" t="s">
        <v>1707</v>
      </c>
    </row>
    <row r="1664" spans="1:7" ht="15" customHeight="1">
      <c r="A1664" s="3" t="s">
        <v>1549</v>
      </c>
      <c r="B1664" s="24" t="s">
        <v>1520</v>
      </c>
      <c r="C1664" s="3" t="s">
        <v>1550</v>
      </c>
      <c r="D1664" s="3"/>
      <c r="E1664" s="3" t="s">
        <v>1575</v>
      </c>
      <c r="F1664" s="4" t="s">
        <v>1732</v>
      </c>
      <c r="G1664" s="14" t="s">
        <v>1707</v>
      </c>
    </row>
    <row r="1665" spans="1:7" ht="15" customHeight="1">
      <c r="A1665" s="3" t="s">
        <v>1549</v>
      </c>
      <c r="B1665" s="24" t="s">
        <v>1954</v>
      </c>
      <c r="C1665" s="3" t="s">
        <v>1295</v>
      </c>
      <c r="D1665" s="3"/>
      <c r="E1665" s="3" t="s">
        <v>1575</v>
      </c>
      <c r="F1665" s="4" t="s">
        <v>1721</v>
      </c>
      <c r="G1665" s="14" t="s">
        <v>1707</v>
      </c>
    </row>
    <row r="1666" spans="1:7" ht="15" customHeight="1">
      <c r="A1666" s="3" t="s">
        <v>1549</v>
      </c>
      <c r="B1666" s="24" t="s">
        <v>1955</v>
      </c>
      <c r="C1666" s="3" t="s">
        <v>1550</v>
      </c>
      <c r="D1666" s="3"/>
      <c r="E1666" s="3" t="s">
        <v>1575</v>
      </c>
      <c r="F1666" s="4">
        <v>104</v>
      </c>
      <c r="G1666" s="14" t="s">
        <v>1707</v>
      </c>
    </row>
    <row r="1667" spans="1:7" ht="15" customHeight="1">
      <c r="A1667" s="3" t="s">
        <v>1549</v>
      </c>
      <c r="B1667" s="24" t="s">
        <v>1500</v>
      </c>
      <c r="C1667" s="3" t="s">
        <v>1295</v>
      </c>
      <c r="D1667" s="3"/>
      <c r="E1667" s="3" t="s">
        <v>1600</v>
      </c>
      <c r="F1667" s="4" t="s">
        <v>1729</v>
      </c>
      <c r="G1667" s="14" t="s">
        <v>1707</v>
      </c>
    </row>
    <row r="1668" spans="1:7" ht="15" customHeight="1">
      <c r="A1668" s="3" t="s">
        <v>1549</v>
      </c>
      <c r="B1668" s="24" t="s">
        <v>1956</v>
      </c>
      <c r="C1668" s="3" t="s">
        <v>1298</v>
      </c>
      <c r="D1668" s="3"/>
      <c r="E1668" s="3" t="s">
        <v>1585</v>
      </c>
      <c r="F1668" s="4">
        <v>103</v>
      </c>
      <c r="G1668" s="14" t="s">
        <v>1707</v>
      </c>
    </row>
    <row r="1669" spans="1:7" ht="15" customHeight="1">
      <c r="A1669" s="3" t="s">
        <v>1549</v>
      </c>
      <c r="B1669" s="24" t="s">
        <v>1543</v>
      </c>
      <c r="C1669" s="3" t="s">
        <v>1298</v>
      </c>
      <c r="D1669" s="3"/>
      <c r="E1669" s="3" t="s">
        <v>1588</v>
      </c>
      <c r="F1669" s="4">
        <v>102</v>
      </c>
      <c r="G1669" s="14" t="s">
        <v>1707</v>
      </c>
    </row>
    <row r="1670" spans="1:7" ht="15" customHeight="1">
      <c r="A1670" s="3" t="s">
        <v>1549</v>
      </c>
      <c r="B1670" s="24" t="s">
        <v>1530</v>
      </c>
      <c r="C1670" s="3" t="s">
        <v>1298</v>
      </c>
      <c r="D1670" s="3"/>
      <c r="E1670" s="3" t="s">
        <v>1588</v>
      </c>
      <c r="F1670" s="4">
        <v>101</v>
      </c>
      <c r="G1670" s="14" t="s">
        <v>1707</v>
      </c>
    </row>
    <row r="1671" spans="1:7" ht="15" customHeight="1">
      <c r="A1671" s="3" t="s">
        <v>1549</v>
      </c>
      <c r="B1671" s="24" t="s">
        <v>1957</v>
      </c>
      <c r="C1671" s="3" t="s">
        <v>1550</v>
      </c>
      <c r="D1671" s="3"/>
      <c r="E1671" s="3" t="s">
        <v>1588</v>
      </c>
      <c r="F1671" s="4">
        <v>103</v>
      </c>
      <c r="G1671" s="14" t="s">
        <v>1707</v>
      </c>
    </row>
    <row r="1672" spans="1:7" ht="15" customHeight="1">
      <c r="A1672" s="3" t="s">
        <v>1549</v>
      </c>
      <c r="B1672" s="24" t="s">
        <v>1529</v>
      </c>
      <c r="C1672" s="3" t="s">
        <v>1298</v>
      </c>
      <c r="D1672" s="3"/>
      <c r="E1672" s="3" t="s">
        <v>1588</v>
      </c>
      <c r="F1672" s="4">
        <v>101</v>
      </c>
      <c r="G1672" s="14" t="s">
        <v>1707</v>
      </c>
    </row>
    <row r="1673" spans="1:7" ht="15" customHeight="1">
      <c r="A1673" s="3" t="s">
        <v>1549</v>
      </c>
      <c r="B1673" s="24" t="s">
        <v>1958</v>
      </c>
      <c r="C1673" s="3" t="s">
        <v>1298</v>
      </c>
      <c r="D1673" s="3"/>
      <c r="E1673" s="3" t="s">
        <v>1588</v>
      </c>
      <c r="F1673" s="4">
        <v>103</v>
      </c>
      <c r="G1673" s="14" t="s">
        <v>1707</v>
      </c>
    </row>
    <row r="1674" spans="1:7" ht="15" customHeight="1">
      <c r="A1674" s="3" t="s">
        <v>1549</v>
      </c>
      <c r="B1674" s="24" t="s">
        <v>1506</v>
      </c>
      <c r="C1674" s="3" t="s">
        <v>1295</v>
      </c>
      <c r="D1674" s="3"/>
      <c r="E1674" s="3" t="s">
        <v>1588</v>
      </c>
      <c r="F1674" s="4">
        <v>100</v>
      </c>
      <c r="G1674" s="14" t="s">
        <v>1707</v>
      </c>
    </row>
    <row r="1675" spans="1:7" ht="15" customHeight="1">
      <c r="A1675" s="3" t="s">
        <v>1549</v>
      </c>
      <c r="B1675" s="24" t="s">
        <v>1959</v>
      </c>
      <c r="C1675" s="3" t="s">
        <v>1298</v>
      </c>
      <c r="D1675" s="3"/>
      <c r="E1675" s="3" t="s">
        <v>1565</v>
      </c>
      <c r="F1675" s="4">
        <v>104</v>
      </c>
      <c r="G1675" s="14" t="s">
        <v>1707</v>
      </c>
    </row>
    <row r="1676" spans="1:7" ht="15" customHeight="1">
      <c r="A1676" s="3" t="s">
        <v>1549</v>
      </c>
      <c r="B1676" s="24" t="s">
        <v>1960</v>
      </c>
      <c r="C1676" s="3" t="s">
        <v>1298</v>
      </c>
      <c r="D1676" s="3"/>
      <c r="E1676" s="3" t="s">
        <v>1565</v>
      </c>
      <c r="F1676" s="4">
        <v>104</v>
      </c>
      <c r="G1676" s="14" t="s">
        <v>1707</v>
      </c>
    </row>
    <row r="1677" spans="1:7" ht="15" customHeight="1">
      <c r="A1677" s="3" t="s">
        <v>1549</v>
      </c>
      <c r="B1677" s="24" t="s">
        <v>1510</v>
      </c>
      <c r="C1677" s="3" t="s">
        <v>1550</v>
      </c>
      <c r="D1677" s="3"/>
      <c r="E1677" s="3" t="s">
        <v>1605</v>
      </c>
      <c r="F1677" s="4" t="s">
        <v>1710</v>
      </c>
      <c r="G1677" s="14" t="s">
        <v>1707</v>
      </c>
    </row>
    <row r="1678" spans="1:7" ht="15" customHeight="1">
      <c r="A1678" s="3" t="s">
        <v>1549</v>
      </c>
      <c r="B1678" s="24" t="s">
        <v>1961</v>
      </c>
      <c r="C1678" s="3" t="s">
        <v>1298</v>
      </c>
      <c r="D1678" s="3"/>
      <c r="E1678" s="3" t="s">
        <v>1556</v>
      </c>
      <c r="F1678" s="4">
        <v>104</v>
      </c>
      <c r="G1678" s="14" t="s">
        <v>1707</v>
      </c>
    </row>
    <row r="1679" spans="1:7" ht="15" customHeight="1">
      <c r="A1679" s="3" t="s">
        <v>1549</v>
      </c>
      <c r="B1679" s="24" t="s">
        <v>1532</v>
      </c>
      <c r="C1679" s="3" t="s">
        <v>1295</v>
      </c>
      <c r="D1679" s="3"/>
      <c r="E1679" s="3" t="s">
        <v>1606</v>
      </c>
      <c r="F1679" s="4">
        <v>101</v>
      </c>
      <c r="G1679" s="14" t="s">
        <v>1707</v>
      </c>
    </row>
    <row r="1680" spans="1:7" ht="15" customHeight="1">
      <c r="A1680" s="3" t="s">
        <v>1549</v>
      </c>
      <c r="B1680" s="24" t="s">
        <v>1509</v>
      </c>
      <c r="C1680" s="3" t="s">
        <v>1298</v>
      </c>
      <c r="D1680" s="3"/>
      <c r="E1680" s="3" t="s">
        <v>1596</v>
      </c>
      <c r="F1680" s="4">
        <v>100</v>
      </c>
      <c r="G1680" s="14" t="s">
        <v>1707</v>
      </c>
    </row>
    <row r="1681" spans="1:7" ht="15" customHeight="1">
      <c r="A1681" s="3" t="s">
        <v>1549</v>
      </c>
      <c r="B1681" s="24" t="s">
        <v>1533</v>
      </c>
      <c r="C1681" s="3" t="s">
        <v>1295</v>
      </c>
      <c r="D1681" s="3"/>
      <c r="E1681" s="3" t="s">
        <v>1596</v>
      </c>
      <c r="F1681" s="4">
        <v>101</v>
      </c>
      <c r="G1681" s="14" t="s">
        <v>1707</v>
      </c>
    </row>
    <row r="1682" spans="1:7" ht="15" customHeight="1">
      <c r="A1682" s="3" t="s">
        <v>1549</v>
      </c>
      <c r="B1682" s="24" t="s">
        <v>1962</v>
      </c>
      <c r="C1682" s="3" t="s">
        <v>1298</v>
      </c>
      <c r="D1682" s="3"/>
      <c r="E1682" s="3" t="s">
        <v>1562</v>
      </c>
      <c r="F1682" s="4" t="s">
        <v>1721</v>
      </c>
      <c r="G1682" s="14" t="s">
        <v>1707</v>
      </c>
    </row>
    <row r="1683" spans="1:7" ht="15" customHeight="1">
      <c r="A1683" s="3" t="s">
        <v>1549</v>
      </c>
      <c r="B1683" s="24" t="s">
        <v>1963</v>
      </c>
      <c r="C1683" s="3" t="s">
        <v>1295</v>
      </c>
      <c r="D1683" s="3"/>
      <c r="E1683" s="3" t="s">
        <v>1562</v>
      </c>
      <c r="F1683" s="4" t="s">
        <v>1090</v>
      </c>
      <c r="G1683" s="14" t="s">
        <v>1707</v>
      </c>
    </row>
    <row r="1684" spans="1:7" ht="15" customHeight="1">
      <c r="A1684" s="3" t="s">
        <v>1549</v>
      </c>
      <c r="B1684" s="24" t="s">
        <v>1964</v>
      </c>
      <c r="C1684" s="3" t="s">
        <v>1295</v>
      </c>
      <c r="D1684" s="3"/>
      <c r="E1684" s="3" t="s">
        <v>1562</v>
      </c>
      <c r="F1684" s="4" t="s">
        <v>1723</v>
      </c>
      <c r="G1684" s="14" t="s">
        <v>1707</v>
      </c>
    </row>
    <row r="1685" spans="1:7" ht="15" customHeight="1">
      <c r="A1685" s="3" t="s">
        <v>1549</v>
      </c>
      <c r="B1685" s="24" t="s">
        <v>1965</v>
      </c>
      <c r="C1685" s="3" t="s">
        <v>1295</v>
      </c>
      <c r="D1685" s="3"/>
      <c r="E1685" s="3" t="s">
        <v>1592</v>
      </c>
      <c r="F1685" s="4">
        <v>103</v>
      </c>
      <c r="G1685" s="14" t="s">
        <v>1707</v>
      </c>
    </row>
    <row r="1686" spans="1:7" ht="15" customHeight="1">
      <c r="A1686" s="3" t="s">
        <v>1549</v>
      </c>
      <c r="B1686" s="24" t="s">
        <v>1966</v>
      </c>
      <c r="C1686" s="3" t="s">
        <v>972</v>
      </c>
      <c r="D1686" s="3"/>
      <c r="E1686" s="3" t="s">
        <v>1560</v>
      </c>
      <c r="F1686" s="4" t="s">
        <v>1723</v>
      </c>
      <c r="G1686" s="14" t="s">
        <v>1707</v>
      </c>
    </row>
    <row r="1687" spans="1:7" ht="15" customHeight="1">
      <c r="A1687" s="3" t="s">
        <v>1549</v>
      </c>
      <c r="B1687" s="24" t="s">
        <v>1967</v>
      </c>
      <c r="C1687" s="3" t="s">
        <v>1295</v>
      </c>
      <c r="D1687" s="3"/>
      <c r="E1687" s="3" t="s">
        <v>1560</v>
      </c>
      <c r="F1687" s="4" t="s">
        <v>1733</v>
      </c>
      <c r="G1687" s="14" t="s">
        <v>1707</v>
      </c>
    </row>
    <row r="1688" spans="1:7" ht="15" customHeight="1">
      <c r="A1688" s="3" t="s">
        <v>1549</v>
      </c>
      <c r="B1688" s="24" t="s">
        <v>1968</v>
      </c>
      <c r="C1688" s="3" t="s">
        <v>1295</v>
      </c>
      <c r="D1688" s="3"/>
      <c r="E1688" s="3" t="s">
        <v>1560</v>
      </c>
      <c r="F1688" s="4" t="s">
        <v>1723</v>
      </c>
      <c r="G1688" s="14" t="s">
        <v>1707</v>
      </c>
    </row>
    <row r="1689" spans="1:7" ht="15" customHeight="1">
      <c r="A1689" s="3" t="s">
        <v>1549</v>
      </c>
      <c r="B1689" s="26" t="s">
        <v>2080</v>
      </c>
      <c r="C1689" s="3" t="s">
        <v>1550</v>
      </c>
      <c r="D1689" s="3"/>
      <c r="E1689" s="3" t="s">
        <v>1738</v>
      </c>
      <c r="F1689" s="4">
        <v>104</v>
      </c>
      <c r="G1689" s="14" t="s">
        <v>1707</v>
      </c>
    </row>
    <row r="1690" spans="1:7" ht="15" customHeight="1">
      <c r="A1690" s="3" t="s">
        <v>1549</v>
      </c>
      <c r="B1690" s="26" t="s">
        <v>2062</v>
      </c>
      <c r="C1690" s="3" t="s">
        <v>1553</v>
      </c>
      <c r="D1690" s="3"/>
      <c r="E1690" s="3" t="s">
        <v>1604</v>
      </c>
      <c r="F1690" s="4">
        <v>102</v>
      </c>
      <c r="G1690" s="14" t="s">
        <v>1707</v>
      </c>
    </row>
    <row r="1691" spans="1:7" ht="15" customHeight="1">
      <c r="A1691" s="3" t="s">
        <v>1549</v>
      </c>
      <c r="B1691" s="24" t="s">
        <v>1969</v>
      </c>
      <c r="C1691" s="3" t="s">
        <v>1550</v>
      </c>
      <c r="D1691" s="3"/>
      <c r="E1691" s="3" t="s">
        <v>1559</v>
      </c>
      <c r="F1691" s="4">
        <v>104</v>
      </c>
      <c r="G1691" s="14" t="s">
        <v>1707</v>
      </c>
    </row>
    <row r="1692" spans="1:7" ht="15" customHeight="1">
      <c r="A1692" s="3" t="s">
        <v>1549</v>
      </c>
      <c r="B1692" s="24" t="s">
        <v>1970</v>
      </c>
      <c r="C1692" s="3" t="s">
        <v>1298</v>
      </c>
      <c r="D1692" s="3"/>
      <c r="E1692" s="3" t="s">
        <v>1559</v>
      </c>
      <c r="F1692" s="4">
        <v>103</v>
      </c>
      <c r="G1692" s="14" t="s">
        <v>1707</v>
      </c>
    </row>
    <row r="1693" spans="1:7" ht="15" customHeight="1">
      <c r="A1693" s="3" t="s">
        <v>1549</v>
      </c>
      <c r="B1693" s="24" t="s">
        <v>1535</v>
      </c>
      <c r="C1693" s="3" t="s">
        <v>1550</v>
      </c>
      <c r="D1693" s="3"/>
      <c r="E1693" s="3" t="s">
        <v>1594</v>
      </c>
      <c r="F1693" s="4">
        <v>101</v>
      </c>
      <c r="G1693" s="14" t="s">
        <v>1707</v>
      </c>
    </row>
    <row r="1694" spans="1:7" ht="15" customHeight="1">
      <c r="A1694" s="3" t="s">
        <v>1549</v>
      </c>
      <c r="B1694" s="24" t="s">
        <v>1545</v>
      </c>
      <c r="C1694" s="3" t="s">
        <v>1298</v>
      </c>
      <c r="D1694" s="3"/>
      <c r="E1694" s="3" t="s">
        <v>1594</v>
      </c>
      <c r="F1694" s="4">
        <v>102</v>
      </c>
      <c r="G1694" s="14" t="s">
        <v>1707</v>
      </c>
    </row>
    <row r="1695" spans="1:7" ht="15" customHeight="1">
      <c r="A1695" s="3" t="s">
        <v>1549</v>
      </c>
      <c r="B1695" s="24" t="s">
        <v>1513</v>
      </c>
      <c r="C1695" s="3" t="s">
        <v>1550</v>
      </c>
      <c r="D1695" s="3"/>
      <c r="E1695" s="3" t="s">
        <v>1594</v>
      </c>
      <c r="F1695" s="4">
        <v>100</v>
      </c>
      <c r="G1695" s="14" t="s">
        <v>1707</v>
      </c>
    </row>
    <row r="1696" spans="1:7" ht="15" customHeight="1">
      <c r="A1696" s="3" t="s">
        <v>1549</v>
      </c>
      <c r="B1696" s="24" t="s">
        <v>1971</v>
      </c>
      <c r="C1696" s="3" t="s">
        <v>1550</v>
      </c>
      <c r="D1696" s="3"/>
      <c r="E1696" s="3" t="s">
        <v>1573</v>
      </c>
      <c r="F1696" s="4">
        <v>104</v>
      </c>
      <c r="G1696" s="14" t="s">
        <v>1707</v>
      </c>
    </row>
    <row r="1697" spans="1:7" ht="15" customHeight="1">
      <c r="A1697" s="3" t="s">
        <v>1549</v>
      </c>
      <c r="B1697" s="24" t="s">
        <v>1972</v>
      </c>
      <c r="C1697" s="3" t="s">
        <v>1295</v>
      </c>
      <c r="D1697" s="3"/>
      <c r="E1697" s="3" t="s">
        <v>1567</v>
      </c>
      <c r="F1697" s="4" t="s">
        <v>1736</v>
      </c>
      <c r="G1697" s="14" t="s">
        <v>1707</v>
      </c>
    </row>
    <row r="1698" spans="1:7" ht="15" customHeight="1">
      <c r="A1698" s="3" t="s">
        <v>1549</v>
      </c>
      <c r="B1698" s="24" t="s">
        <v>1541</v>
      </c>
      <c r="C1698" s="3" t="s">
        <v>1295</v>
      </c>
      <c r="D1698" s="3"/>
      <c r="E1698" s="3" t="s">
        <v>1589</v>
      </c>
      <c r="F1698" s="4">
        <v>102</v>
      </c>
      <c r="G1698" s="14" t="s">
        <v>1707</v>
      </c>
    </row>
    <row r="1699" spans="1:7" ht="15" customHeight="1">
      <c r="A1699" s="3" t="s">
        <v>1549</v>
      </c>
      <c r="B1699" s="26" t="s">
        <v>2063</v>
      </c>
      <c r="C1699" s="3" t="s">
        <v>1553</v>
      </c>
      <c r="D1699" s="3"/>
      <c r="E1699" s="3" t="s">
        <v>1589</v>
      </c>
      <c r="F1699" s="4">
        <v>100</v>
      </c>
      <c r="G1699" s="14" t="s">
        <v>1707</v>
      </c>
    </row>
    <row r="1700" spans="1:7" ht="15" customHeight="1">
      <c r="A1700" s="3" t="s">
        <v>1549</v>
      </c>
      <c r="B1700" s="24" t="s">
        <v>1521</v>
      </c>
      <c r="C1700" s="3" t="s">
        <v>1298</v>
      </c>
      <c r="D1700" s="3"/>
      <c r="E1700" s="3" t="s">
        <v>1589</v>
      </c>
      <c r="F1700" s="4">
        <v>101</v>
      </c>
      <c r="G1700" s="14" t="s">
        <v>1707</v>
      </c>
    </row>
    <row r="1701" spans="1:7" ht="15" customHeight="1">
      <c r="A1701" s="3" t="s">
        <v>1549</v>
      </c>
      <c r="B1701" s="24" t="s">
        <v>1505</v>
      </c>
      <c r="C1701" s="3" t="s">
        <v>1553</v>
      </c>
      <c r="D1701" s="3"/>
      <c r="E1701" s="3" t="s">
        <v>1589</v>
      </c>
      <c r="F1701" s="4">
        <v>100</v>
      </c>
      <c r="G1701" s="14" t="s">
        <v>1707</v>
      </c>
    </row>
    <row r="1702" spans="1:7" ht="15" customHeight="1">
      <c r="A1702" s="3" t="s">
        <v>1549</v>
      </c>
      <c r="B1702" s="24" t="s">
        <v>1528</v>
      </c>
      <c r="C1702" s="3" t="s">
        <v>1295</v>
      </c>
      <c r="D1702" s="3"/>
      <c r="E1702" s="3" t="s">
        <v>1589</v>
      </c>
      <c r="F1702" s="4">
        <v>101</v>
      </c>
      <c r="G1702" s="14" t="s">
        <v>1707</v>
      </c>
    </row>
    <row r="1703" spans="1:7" ht="15" customHeight="1">
      <c r="A1703" s="3" t="s">
        <v>1549</v>
      </c>
      <c r="B1703" s="24" t="s">
        <v>1973</v>
      </c>
      <c r="C1703" s="3" t="s">
        <v>1295</v>
      </c>
      <c r="D1703" s="3"/>
      <c r="E1703" s="3" t="s">
        <v>1566</v>
      </c>
      <c r="F1703" s="4" t="s">
        <v>1735</v>
      </c>
      <c r="G1703" s="14" t="s">
        <v>1707</v>
      </c>
    </row>
    <row r="1704" spans="1:7" ht="15" customHeight="1">
      <c r="A1704" s="3" t="s">
        <v>1549</v>
      </c>
      <c r="B1704" s="24" t="s">
        <v>1974</v>
      </c>
      <c r="C1704" s="3" t="s">
        <v>1550</v>
      </c>
      <c r="D1704" s="3"/>
      <c r="E1704" s="3" t="s">
        <v>1555</v>
      </c>
      <c r="F1704" s="4">
        <v>104</v>
      </c>
      <c r="G1704" s="14" t="s">
        <v>1707</v>
      </c>
    </row>
    <row r="1705" spans="1:7" ht="15" customHeight="1">
      <c r="A1705" s="3" t="s">
        <v>1549</v>
      </c>
      <c r="B1705" s="24" t="s">
        <v>1975</v>
      </c>
      <c r="C1705" s="3" t="s">
        <v>1298</v>
      </c>
      <c r="D1705" s="3"/>
      <c r="E1705" s="3" t="s">
        <v>1555</v>
      </c>
      <c r="F1705" s="4" t="s">
        <v>1090</v>
      </c>
      <c r="G1705" s="14" t="s">
        <v>1707</v>
      </c>
    </row>
    <row r="1706" spans="1:7" ht="15" customHeight="1">
      <c r="A1706" s="3" t="s">
        <v>1549</v>
      </c>
      <c r="B1706" s="24" t="s">
        <v>1976</v>
      </c>
      <c r="C1706" s="3" t="s">
        <v>1295</v>
      </c>
      <c r="D1706" s="3"/>
      <c r="E1706" s="3" t="s">
        <v>1572</v>
      </c>
      <c r="F1706" s="4">
        <v>104</v>
      </c>
      <c r="G1706" s="14" t="s">
        <v>1707</v>
      </c>
    </row>
    <row r="1707" spans="1:7" ht="15" customHeight="1">
      <c r="A1707" s="3" t="s">
        <v>1549</v>
      </c>
      <c r="B1707" s="24" t="s">
        <v>1512</v>
      </c>
      <c r="C1707" s="3" t="s">
        <v>1295</v>
      </c>
      <c r="D1707" s="3"/>
      <c r="E1707" s="3" t="s">
        <v>1595</v>
      </c>
      <c r="F1707" s="4" t="s">
        <v>1729</v>
      </c>
      <c r="G1707" s="14" t="s">
        <v>1707</v>
      </c>
    </row>
    <row r="1708" spans="1:7" ht="15" customHeight="1">
      <c r="A1708" s="3" t="s">
        <v>1549</v>
      </c>
      <c r="B1708" s="24" t="s">
        <v>1542</v>
      </c>
      <c r="C1708" s="3" t="s">
        <v>1298</v>
      </c>
      <c r="D1708" s="3"/>
      <c r="E1708" s="3" t="s">
        <v>1597</v>
      </c>
      <c r="F1708" s="4">
        <v>102</v>
      </c>
      <c r="G1708" s="14" t="s">
        <v>1707</v>
      </c>
    </row>
    <row r="1709" spans="1:7" ht="15" customHeight="1">
      <c r="A1709" s="3" t="s">
        <v>1549</v>
      </c>
      <c r="B1709" s="24" t="s">
        <v>1522</v>
      </c>
      <c r="C1709" s="3" t="s">
        <v>1298</v>
      </c>
      <c r="D1709" s="3"/>
      <c r="E1709" s="3" t="s">
        <v>1609</v>
      </c>
      <c r="F1709" s="4">
        <v>101</v>
      </c>
      <c r="G1709" s="14" t="s">
        <v>1707</v>
      </c>
    </row>
    <row r="1710" spans="1:7" ht="15" customHeight="1">
      <c r="A1710" s="3" t="s">
        <v>1549</v>
      </c>
      <c r="B1710" s="24" t="s">
        <v>1977</v>
      </c>
      <c r="C1710" s="3" t="s">
        <v>1295</v>
      </c>
      <c r="D1710" s="3"/>
      <c r="E1710" s="3" t="s">
        <v>1563</v>
      </c>
      <c r="F1710" s="4" t="s">
        <v>1723</v>
      </c>
      <c r="G1710" s="14" t="s">
        <v>1707</v>
      </c>
    </row>
    <row r="1711" spans="1:7" ht="15" customHeight="1">
      <c r="A1711" s="3" t="s">
        <v>1549</v>
      </c>
      <c r="B1711" s="24" t="s">
        <v>1978</v>
      </c>
      <c r="C1711" s="3" t="s">
        <v>1298</v>
      </c>
      <c r="D1711" s="3"/>
      <c r="E1711" s="3" t="s">
        <v>1570</v>
      </c>
      <c r="F1711" s="4">
        <v>104</v>
      </c>
      <c r="G1711" s="14" t="s">
        <v>1707</v>
      </c>
    </row>
    <row r="1712" spans="1:7" ht="15" customHeight="1">
      <c r="A1712" s="3" t="s">
        <v>1549</v>
      </c>
      <c r="B1712" s="24" t="s">
        <v>1979</v>
      </c>
      <c r="C1712" s="3" t="s">
        <v>1298</v>
      </c>
      <c r="D1712" s="3"/>
      <c r="E1712" s="3" t="s">
        <v>1570</v>
      </c>
      <c r="F1712" s="4">
        <v>103</v>
      </c>
      <c r="G1712" s="14" t="s">
        <v>1707</v>
      </c>
    </row>
    <row r="1713" spans="1:7" ht="15" customHeight="1">
      <c r="A1713" s="3" t="s">
        <v>1549</v>
      </c>
      <c r="B1713" s="24" t="s">
        <v>1980</v>
      </c>
      <c r="C1713" s="3" t="s">
        <v>1298</v>
      </c>
      <c r="D1713" s="3"/>
      <c r="E1713" s="3" t="s">
        <v>1586</v>
      </c>
      <c r="F1713" s="4" t="s">
        <v>1713</v>
      </c>
      <c r="G1713" s="14" t="s">
        <v>1707</v>
      </c>
    </row>
    <row r="1714" spans="1:7" ht="15" customHeight="1">
      <c r="A1714" s="3" t="s">
        <v>1549</v>
      </c>
      <c r="B1714" s="24" t="s">
        <v>1544</v>
      </c>
      <c r="C1714" s="3" t="s">
        <v>1298</v>
      </c>
      <c r="D1714" s="3"/>
      <c r="E1714" s="3" t="s">
        <v>1586</v>
      </c>
      <c r="F1714" s="4">
        <v>102</v>
      </c>
      <c r="G1714" s="14" t="s">
        <v>1707</v>
      </c>
    </row>
    <row r="1715" spans="1:7" ht="15" customHeight="1">
      <c r="A1715" s="3" t="s">
        <v>1549</v>
      </c>
      <c r="B1715" s="24" t="s">
        <v>1499</v>
      </c>
      <c r="C1715" s="3" t="s">
        <v>1298</v>
      </c>
      <c r="D1715" s="3"/>
      <c r="E1715" s="3" t="s">
        <v>1601</v>
      </c>
      <c r="F1715" s="4">
        <v>100</v>
      </c>
      <c r="G1715" s="14" t="s">
        <v>1707</v>
      </c>
    </row>
    <row r="1716" spans="1:7" ht="15" customHeight="1">
      <c r="A1716" s="3" t="s">
        <v>1549</v>
      </c>
      <c r="B1716" s="24" t="s">
        <v>1525</v>
      </c>
      <c r="C1716" s="3" t="s">
        <v>1295</v>
      </c>
      <c r="D1716" s="3"/>
      <c r="E1716" s="3" t="s">
        <v>1608</v>
      </c>
      <c r="F1716" s="4">
        <v>101</v>
      </c>
      <c r="G1716" s="14" t="s">
        <v>1707</v>
      </c>
    </row>
    <row r="1717" spans="1:7" ht="15" customHeight="1">
      <c r="A1717" s="3" t="s">
        <v>1549</v>
      </c>
      <c r="B1717" s="24" t="s">
        <v>1981</v>
      </c>
      <c r="C1717" s="3" t="s">
        <v>1298</v>
      </c>
      <c r="D1717" s="3"/>
      <c r="E1717" s="3" t="s">
        <v>1571</v>
      </c>
      <c r="F1717" s="4" t="s">
        <v>1721</v>
      </c>
      <c r="G1717" s="14" t="s">
        <v>1707</v>
      </c>
    </row>
    <row r="1718" spans="1:7" ht="15" customHeight="1">
      <c r="A1718" s="3" t="s">
        <v>1549</v>
      </c>
      <c r="B1718" s="24" t="s">
        <v>1508</v>
      </c>
      <c r="C1718" s="3" t="s">
        <v>1298</v>
      </c>
      <c r="D1718" s="3"/>
      <c r="E1718" s="3" t="s">
        <v>1611</v>
      </c>
      <c r="F1718" s="4">
        <v>100</v>
      </c>
      <c r="G1718" s="14" t="s">
        <v>1707</v>
      </c>
    </row>
    <row r="1719" spans="1:7" ht="15" customHeight="1">
      <c r="A1719" s="3" t="s">
        <v>1549</v>
      </c>
      <c r="B1719" s="24" t="s">
        <v>1507</v>
      </c>
      <c r="C1719" s="3" t="s">
        <v>1295</v>
      </c>
      <c r="D1719" s="3"/>
      <c r="E1719" s="3" t="s">
        <v>1611</v>
      </c>
      <c r="F1719" s="4">
        <v>100</v>
      </c>
      <c r="G1719" s="14" t="s">
        <v>1707</v>
      </c>
    </row>
    <row r="1720" spans="1:7" ht="15" customHeight="1">
      <c r="A1720" s="3" t="s">
        <v>1549</v>
      </c>
      <c r="B1720" s="24" t="s">
        <v>1982</v>
      </c>
      <c r="C1720" s="3" t="s">
        <v>1295</v>
      </c>
      <c r="D1720" s="3"/>
      <c r="E1720" s="3" t="s">
        <v>1568</v>
      </c>
      <c r="F1720" s="4" t="s">
        <v>1721</v>
      </c>
      <c r="G1720" s="14" t="s">
        <v>1707</v>
      </c>
    </row>
    <row r="1721" spans="1:7" ht="15" customHeight="1">
      <c r="A1721" s="3" t="s">
        <v>1549</v>
      </c>
      <c r="B1721" s="24" t="s">
        <v>1983</v>
      </c>
      <c r="C1721" s="3" t="s">
        <v>1298</v>
      </c>
      <c r="D1721" s="3"/>
      <c r="E1721" s="3" t="s">
        <v>1568</v>
      </c>
      <c r="F1721" s="4" t="s">
        <v>1735</v>
      </c>
      <c r="G1721" s="14" t="s">
        <v>1707</v>
      </c>
    </row>
    <row r="1722" spans="1:7" ht="15" customHeight="1">
      <c r="A1722" s="3" t="s">
        <v>1549</v>
      </c>
      <c r="B1722" s="24" t="s">
        <v>1527</v>
      </c>
      <c r="C1722" s="3" t="s">
        <v>1553</v>
      </c>
      <c r="D1722" s="3"/>
      <c r="E1722" s="3" t="s">
        <v>1590</v>
      </c>
      <c r="F1722" s="4">
        <v>101</v>
      </c>
      <c r="G1722" s="14" t="s">
        <v>1707</v>
      </c>
    </row>
    <row r="1723" spans="1:7" ht="15" customHeight="1">
      <c r="A1723" s="3" t="s">
        <v>1549</v>
      </c>
      <c r="B1723" s="24" t="s">
        <v>1984</v>
      </c>
      <c r="C1723" s="3" t="s">
        <v>973</v>
      </c>
      <c r="D1723" s="3"/>
      <c r="E1723" s="3" t="s">
        <v>1569</v>
      </c>
      <c r="F1723" s="4" t="s">
        <v>1721</v>
      </c>
      <c r="G1723" s="14" t="s">
        <v>1707</v>
      </c>
    </row>
    <row r="1724" spans="1:7" ht="15" customHeight="1">
      <c r="A1724" s="3" t="s">
        <v>1549</v>
      </c>
      <c r="B1724" s="24" t="s">
        <v>1985</v>
      </c>
      <c r="C1724" s="3" t="s">
        <v>1552</v>
      </c>
      <c r="D1724" s="3"/>
      <c r="E1724" s="3" t="s">
        <v>1569</v>
      </c>
      <c r="F1724" s="4">
        <v>103</v>
      </c>
      <c r="G1724" s="14" t="s">
        <v>1707</v>
      </c>
    </row>
    <row r="1725" spans="1:7" ht="15" customHeight="1">
      <c r="A1725" s="3" t="s">
        <v>1549</v>
      </c>
      <c r="B1725" s="24" t="s">
        <v>1986</v>
      </c>
      <c r="C1725" s="3" t="s">
        <v>1295</v>
      </c>
      <c r="D1725" s="3"/>
      <c r="E1725" s="3" t="s">
        <v>1569</v>
      </c>
      <c r="F1725" s="4">
        <v>104</v>
      </c>
      <c r="G1725" s="14" t="s">
        <v>1707</v>
      </c>
    </row>
    <row r="1726" spans="1:7" ht="15" customHeight="1">
      <c r="A1726" s="3" t="s">
        <v>1549</v>
      </c>
      <c r="B1726" s="24" t="s">
        <v>1540</v>
      </c>
      <c r="C1726" s="3" t="s">
        <v>1295</v>
      </c>
      <c r="D1726" s="3"/>
      <c r="E1726" s="3" t="s">
        <v>1598</v>
      </c>
      <c r="F1726" s="4">
        <v>102</v>
      </c>
      <c r="G1726" s="14" t="s">
        <v>1707</v>
      </c>
    </row>
    <row r="1727" spans="1:7" ht="15" customHeight="1">
      <c r="A1727" s="3" t="s">
        <v>1549</v>
      </c>
      <c r="B1727" s="24" t="s">
        <v>1987</v>
      </c>
      <c r="C1727" s="3" t="s">
        <v>1298</v>
      </c>
      <c r="D1727" s="3"/>
      <c r="E1727" s="3" t="s">
        <v>1564</v>
      </c>
      <c r="F1727" s="4" t="s">
        <v>1728</v>
      </c>
      <c r="G1727" s="14" t="s">
        <v>1707</v>
      </c>
    </row>
    <row r="1728" spans="1:7" ht="15" customHeight="1">
      <c r="A1728" s="3" t="s">
        <v>1549</v>
      </c>
      <c r="B1728" s="24" t="s">
        <v>1988</v>
      </c>
      <c r="C1728" s="3" t="s">
        <v>1298</v>
      </c>
      <c r="D1728" s="3"/>
      <c r="E1728" s="3" t="s">
        <v>1587</v>
      </c>
      <c r="F1728" s="4" t="s">
        <v>1731</v>
      </c>
      <c r="G1728" s="14" t="s">
        <v>1707</v>
      </c>
    </row>
    <row r="1729" spans="1:7" ht="15" customHeight="1">
      <c r="A1729" s="3" t="s">
        <v>1549</v>
      </c>
      <c r="B1729" s="24" t="s">
        <v>1531</v>
      </c>
      <c r="C1729" s="3" t="s">
        <v>1295</v>
      </c>
      <c r="D1729" s="3"/>
      <c r="E1729" s="3" t="s">
        <v>1587</v>
      </c>
      <c r="F1729" s="4">
        <v>101</v>
      </c>
      <c r="G1729" s="14" t="s">
        <v>1707</v>
      </c>
    </row>
    <row r="1730" spans="1:7" ht="15" customHeight="1">
      <c r="A1730" s="3" t="s">
        <v>1549</v>
      </c>
      <c r="B1730" s="24" t="s">
        <v>1989</v>
      </c>
      <c r="C1730" s="3" t="s">
        <v>1295</v>
      </c>
      <c r="D1730" s="3"/>
      <c r="E1730" s="3" t="s">
        <v>1584</v>
      </c>
      <c r="F1730" s="4">
        <v>103</v>
      </c>
      <c r="G1730" s="14" t="s">
        <v>1707</v>
      </c>
    </row>
    <row r="1731" spans="1:7" ht="15" customHeight="1">
      <c r="A1731" s="3" t="s">
        <v>1549</v>
      </c>
      <c r="B1731" s="24" t="s">
        <v>1534</v>
      </c>
      <c r="C1731" s="3" t="s">
        <v>1295</v>
      </c>
      <c r="D1731" s="3"/>
      <c r="E1731" s="3" t="s">
        <v>1584</v>
      </c>
      <c r="F1731" s="4" t="s">
        <v>1734</v>
      </c>
      <c r="G1731" s="14" t="s">
        <v>1707</v>
      </c>
    </row>
    <row r="1732" spans="1:7" ht="15" customHeight="1">
      <c r="A1732" s="3" t="s">
        <v>1549</v>
      </c>
      <c r="B1732" s="24" t="s">
        <v>1990</v>
      </c>
      <c r="C1732" s="3" t="s">
        <v>1295</v>
      </c>
      <c r="D1732" s="3"/>
      <c r="E1732" s="3" t="s">
        <v>1558</v>
      </c>
      <c r="F1732" s="4" t="s">
        <v>1721</v>
      </c>
      <c r="G1732" s="14" t="s">
        <v>1707</v>
      </c>
    </row>
    <row r="1733" spans="1:7" ht="15" customHeight="1">
      <c r="A1733" s="3" t="s">
        <v>1549</v>
      </c>
      <c r="B1733" s="24" t="s">
        <v>1991</v>
      </c>
      <c r="C1733" s="3" t="s">
        <v>1298</v>
      </c>
      <c r="D1733" s="3"/>
      <c r="E1733" s="3" t="s">
        <v>1579</v>
      </c>
      <c r="F1733" s="4">
        <v>103</v>
      </c>
      <c r="G1733" s="14" t="s">
        <v>1707</v>
      </c>
    </row>
    <row r="1734" spans="1:7" ht="15" customHeight="1">
      <c r="A1734" s="3" t="s">
        <v>1549</v>
      </c>
      <c r="B1734" s="24" t="s">
        <v>1547</v>
      </c>
      <c r="C1734" s="3" t="s">
        <v>1298</v>
      </c>
      <c r="D1734" s="3"/>
      <c r="E1734" s="3" t="s">
        <v>1579</v>
      </c>
      <c r="F1734" s="4">
        <v>102</v>
      </c>
      <c r="G1734" s="14" t="s">
        <v>1707</v>
      </c>
    </row>
    <row r="1735" spans="1:7" ht="15" customHeight="1">
      <c r="A1735" s="3" t="s">
        <v>1549</v>
      </c>
      <c r="B1735" s="24" t="s">
        <v>1501</v>
      </c>
      <c r="C1735" s="3" t="s">
        <v>1298</v>
      </c>
      <c r="D1735" s="3"/>
      <c r="E1735" s="3" t="s">
        <v>1599</v>
      </c>
      <c r="F1735" s="4">
        <v>100</v>
      </c>
      <c r="G1735" s="14" t="s">
        <v>1707</v>
      </c>
    </row>
    <row r="1736" spans="1:7" ht="15" customHeight="1">
      <c r="A1736" s="3" t="s">
        <v>1549</v>
      </c>
      <c r="B1736" s="24" t="s">
        <v>1526</v>
      </c>
      <c r="C1736" s="3" t="s">
        <v>1298</v>
      </c>
      <c r="D1736" s="3"/>
      <c r="E1736" s="3" t="s">
        <v>1607</v>
      </c>
      <c r="F1736" s="4">
        <v>101</v>
      </c>
      <c r="G1736" s="14" t="s">
        <v>1707</v>
      </c>
    </row>
    <row r="1737" spans="1:7" ht="15" customHeight="1">
      <c r="A1737" s="3" t="s">
        <v>1549</v>
      </c>
      <c r="B1737" s="24" t="s">
        <v>1502</v>
      </c>
      <c r="C1737" s="3" t="s">
        <v>1298</v>
      </c>
      <c r="D1737" s="3"/>
      <c r="E1737" s="3" t="s">
        <v>1607</v>
      </c>
      <c r="F1737" s="4">
        <v>100</v>
      </c>
      <c r="G1737" s="14" t="s">
        <v>1707</v>
      </c>
    </row>
    <row r="1738" spans="1:7" ht="15" customHeight="1">
      <c r="A1738" s="3" t="s">
        <v>1549</v>
      </c>
      <c r="B1738" s="24" t="s">
        <v>1503</v>
      </c>
      <c r="C1738" s="3" t="s">
        <v>1295</v>
      </c>
      <c r="D1738" s="3"/>
      <c r="E1738" s="3" t="s">
        <v>1613</v>
      </c>
      <c r="F1738" s="4">
        <v>100</v>
      </c>
      <c r="G1738" s="14" t="s">
        <v>1707</v>
      </c>
    </row>
    <row r="1739" spans="1:7" ht="15" customHeight="1">
      <c r="A1739" s="3" t="s">
        <v>1549</v>
      </c>
      <c r="B1739" s="24" t="s">
        <v>1548</v>
      </c>
      <c r="C1739" s="3" t="s">
        <v>1295</v>
      </c>
      <c r="D1739" s="3"/>
      <c r="E1739" s="3" t="s">
        <v>1578</v>
      </c>
      <c r="F1739" s="4">
        <v>102</v>
      </c>
      <c r="G1739" s="14" t="s">
        <v>1707</v>
      </c>
    </row>
    <row r="1740" spans="1:7" ht="15" customHeight="1">
      <c r="A1740" s="3" t="s">
        <v>1549</v>
      </c>
      <c r="B1740" s="24" t="s">
        <v>1992</v>
      </c>
      <c r="C1740" s="3" t="s">
        <v>1295</v>
      </c>
      <c r="D1740" s="3"/>
      <c r="E1740" s="3" t="s">
        <v>1578</v>
      </c>
      <c r="F1740" s="4" t="s">
        <v>1730</v>
      </c>
      <c r="G1740" s="14" t="s">
        <v>1707</v>
      </c>
    </row>
    <row r="1741" spans="1:7" ht="15" customHeight="1">
      <c r="A1741" s="3" t="s">
        <v>1549</v>
      </c>
      <c r="B1741" s="24" t="s">
        <v>1538</v>
      </c>
      <c r="C1741" s="3" t="s">
        <v>1295</v>
      </c>
      <c r="D1741" s="3"/>
      <c r="E1741" s="3" t="s">
        <v>1603</v>
      </c>
      <c r="F1741" s="4">
        <v>102</v>
      </c>
      <c r="G1741" s="14" t="s">
        <v>1707</v>
      </c>
    </row>
    <row r="1742" spans="1:7" ht="15" customHeight="1">
      <c r="A1742" s="3" t="s">
        <v>1549</v>
      </c>
      <c r="B1742" s="24" t="s">
        <v>1993</v>
      </c>
      <c r="C1742" s="3" t="s">
        <v>1295</v>
      </c>
      <c r="D1742" s="3"/>
      <c r="E1742" s="3" t="s">
        <v>1581</v>
      </c>
      <c r="F1742" s="4">
        <v>103</v>
      </c>
      <c r="G1742" s="14" t="s">
        <v>1707</v>
      </c>
    </row>
    <row r="1743" spans="1:7" ht="15" customHeight="1">
      <c r="A1743" s="3" t="s">
        <v>1549</v>
      </c>
      <c r="B1743" s="24" t="s">
        <v>1515</v>
      </c>
      <c r="C1743" s="3" t="s">
        <v>1295</v>
      </c>
      <c r="D1743" s="3"/>
      <c r="E1743" s="3" t="s">
        <v>1581</v>
      </c>
      <c r="F1743" s="4" t="s">
        <v>1710</v>
      </c>
      <c r="G1743" s="14" t="s">
        <v>1707</v>
      </c>
    </row>
    <row r="1744" spans="1:7" ht="15" customHeight="1">
      <c r="A1744" s="3" t="s">
        <v>1549</v>
      </c>
      <c r="B1744" s="24" t="s">
        <v>1994</v>
      </c>
      <c r="C1744" s="3" t="s">
        <v>1298</v>
      </c>
      <c r="D1744" s="3"/>
      <c r="E1744" s="3" t="s">
        <v>1557</v>
      </c>
      <c r="F1744" s="4" t="s">
        <v>1094</v>
      </c>
      <c r="G1744" s="14" t="s">
        <v>1707</v>
      </c>
    </row>
    <row r="1745" spans="1:7" ht="15" customHeight="1">
      <c r="A1745" s="3" t="s">
        <v>1549</v>
      </c>
      <c r="B1745" s="24" t="s">
        <v>1995</v>
      </c>
      <c r="C1745" s="3" t="s">
        <v>1550</v>
      </c>
      <c r="D1745" s="3"/>
      <c r="E1745" s="3" t="s">
        <v>1576</v>
      </c>
      <c r="F1745" s="4">
        <v>103</v>
      </c>
      <c r="G1745" s="14" t="s">
        <v>1707</v>
      </c>
    </row>
    <row r="1746" spans="1:7" ht="15" customHeight="1">
      <c r="A1746" s="3" t="s">
        <v>1549</v>
      </c>
      <c r="B1746" s="24" t="s">
        <v>1495</v>
      </c>
      <c r="C1746" s="3" t="s">
        <v>1550</v>
      </c>
      <c r="D1746" s="3"/>
      <c r="E1746" s="3" t="s">
        <v>1576</v>
      </c>
      <c r="F1746" s="4">
        <v>100</v>
      </c>
      <c r="G1746" s="14" t="s">
        <v>1707</v>
      </c>
    </row>
    <row r="1747" spans="1:7" ht="15" customHeight="1">
      <c r="A1747" s="3" t="s">
        <v>1549</v>
      </c>
      <c r="B1747" s="24" t="s">
        <v>1996</v>
      </c>
      <c r="C1747" s="3" t="s">
        <v>1551</v>
      </c>
      <c r="D1747" s="3"/>
      <c r="E1747" s="3" t="s">
        <v>1576</v>
      </c>
      <c r="F1747" s="4">
        <v>104</v>
      </c>
      <c r="G1747" s="14" t="s">
        <v>1707</v>
      </c>
    </row>
    <row r="1748" spans="1:7" ht="15" customHeight="1">
      <c r="A1748" s="3" t="s">
        <v>1549</v>
      </c>
      <c r="B1748" s="24" t="s">
        <v>1519</v>
      </c>
      <c r="C1748" s="3" t="s">
        <v>1550</v>
      </c>
      <c r="D1748" s="3"/>
      <c r="E1748" s="3" t="s">
        <v>1576</v>
      </c>
      <c r="F1748" s="4" t="s">
        <v>1732</v>
      </c>
      <c r="G1748" s="14" t="s">
        <v>1707</v>
      </c>
    </row>
  </sheetData>
  <sortState ref="A1253:G1748">
    <sortCondition ref="A1253:A1748"/>
    <sortCondition ref="E1253:E1748"/>
  </sortState>
  <phoneticPr fontId="5" type="noConversion"/>
  <hyperlinks>
    <hyperlink ref="B46" r:id="rId1"/>
    <hyperlink ref="B47" r:id="rId2"/>
    <hyperlink ref="B30" r:id="rId3"/>
    <hyperlink ref="B48" r:id="rId4"/>
    <hyperlink ref="B49" r:id="rId5"/>
    <hyperlink ref="B50" r:id="rId6"/>
    <hyperlink ref="B31" r:id="rId7"/>
    <hyperlink ref="B51" r:id="rId8"/>
    <hyperlink ref="B52" r:id="rId9"/>
    <hyperlink ref="B53" r:id="rId10"/>
    <hyperlink ref="B54" r:id="rId11"/>
    <hyperlink ref="B32" r:id="rId12"/>
    <hyperlink ref="B90" r:id="rId13"/>
    <hyperlink ref="B55" r:id="rId14"/>
    <hyperlink ref="B56" r:id="rId15"/>
    <hyperlink ref="B57" r:id="rId16"/>
    <hyperlink ref="B33" r:id="rId17"/>
    <hyperlink ref="B34" r:id="rId18"/>
    <hyperlink ref="B91" r:id="rId19"/>
    <hyperlink ref="B92" r:id="rId20"/>
    <hyperlink ref="B93" r:id="rId21"/>
    <hyperlink ref="B58" r:id="rId22"/>
    <hyperlink ref="B94" r:id="rId23"/>
    <hyperlink ref="B81" r:id="rId24"/>
    <hyperlink ref="B71" r:id="rId25"/>
    <hyperlink ref="B9" r:id="rId26"/>
    <hyperlink ref="B22" r:id="rId27"/>
    <hyperlink ref="B39" r:id="rId28"/>
    <hyperlink ref="B2" r:id="rId29"/>
    <hyperlink ref="B82" r:id="rId30"/>
    <hyperlink ref="B83" r:id="rId31"/>
    <hyperlink ref="B35" r:id="rId32"/>
    <hyperlink ref="B3" r:id="rId33"/>
    <hyperlink ref="B59" r:id="rId34"/>
    <hyperlink ref="B60" r:id="rId35"/>
    <hyperlink ref="B61" r:id="rId36"/>
    <hyperlink ref="B72" r:id="rId37"/>
    <hyperlink ref="B10" r:id="rId38"/>
    <hyperlink ref="B11" r:id="rId39"/>
    <hyperlink ref="B23" r:id="rId40"/>
    <hyperlink ref="B40" r:id="rId41"/>
    <hyperlink ref="B4" r:id="rId42"/>
    <hyperlink ref="B84" r:id="rId43"/>
    <hyperlink ref="B36" r:id="rId44"/>
    <hyperlink ref="B37" r:id="rId45"/>
    <hyperlink ref="B28" r:id="rId46"/>
    <hyperlink ref="B62" r:id="rId47"/>
    <hyperlink ref="B73" r:id="rId48"/>
    <hyperlink ref="B74" r:id="rId49"/>
    <hyperlink ref="B12" r:id="rId50"/>
    <hyperlink ref="B24" r:id="rId51"/>
    <hyperlink ref="B41" r:id="rId52"/>
    <hyperlink ref="B42" r:id="rId53"/>
    <hyperlink ref="B85" r:id="rId54"/>
    <hyperlink ref="B86" r:id="rId55"/>
    <hyperlink ref="B45" r:id="rId56"/>
    <hyperlink ref="B63" r:id="rId57"/>
    <hyperlink ref="B13" r:id="rId58"/>
    <hyperlink ref="B14" r:id="rId59"/>
    <hyperlink ref="B25" r:id="rId60"/>
    <hyperlink ref="B5" r:id="rId61"/>
    <hyperlink ref="B87" r:id="rId62"/>
    <hyperlink ref="B64" r:id="rId63"/>
    <hyperlink ref="B65" r:id="rId64"/>
    <hyperlink ref="B75" r:id="rId65"/>
    <hyperlink ref="B15" r:id="rId66"/>
    <hyperlink ref="B16" r:id="rId67"/>
    <hyperlink ref="B66" r:id="rId68"/>
    <hyperlink ref="B29" r:id="rId69"/>
    <hyperlink ref="B67" r:id="rId70"/>
    <hyperlink ref="B76" r:id="rId71"/>
    <hyperlink ref="B26" r:id="rId72"/>
    <hyperlink ref="B43" r:id="rId73"/>
    <hyperlink ref="B6" r:id="rId74"/>
    <hyperlink ref="B68" r:id="rId75"/>
    <hyperlink ref="B7" r:id="rId76"/>
    <hyperlink ref="B78" r:id="rId77"/>
    <hyperlink ref="B17" r:id="rId78"/>
    <hyperlink ref="B18" r:id="rId79"/>
    <hyperlink ref="B44" r:id="rId80"/>
    <hyperlink ref="B88" r:id="rId81"/>
    <hyperlink ref="B89" r:id="rId82"/>
    <hyperlink ref="B79" r:id="rId83"/>
    <hyperlink ref="B96" r:id="rId84"/>
    <hyperlink ref="B101" r:id="rId85"/>
    <hyperlink ref="B108" r:id="rId86"/>
    <hyperlink ref="B99" r:id="rId87"/>
    <hyperlink ref="B109" r:id="rId88"/>
    <hyperlink ref="B102" r:id="rId89"/>
    <hyperlink ref="B103" r:id="rId90"/>
    <hyperlink ref="B104" r:id="rId91"/>
    <hyperlink ref="B97" r:id="rId92"/>
    <hyperlink ref="B98" r:id="rId93"/>
    <hyperlink ref="B100" r:id="rId94"/>
    <hyperlink ref="B106" r:id="rId95"/>
    <hyperlink ref="B105" r:id="rId96"/>
    <hyperlink ref="B107" r:id="rId97"/>
    <hyperlink ref="B114" r:id="rId98"/>
    <hyperlink ref="B110" r:id="rId99"/>
    <hyperlink ref="B115" r:id="rId100"/>
    <hyperlink ref="B111" r:id="rId101"/>
    <hyperlink ref="B116" r:id="rId102"/>
    <hyperlink ref="B112" r:id="rId103"/>
    <hyperlink ref="B121" r:id="rId104"/>
    <hyperlink ref="B122" r:id="rId105"/>
    <hyperlink ref="B117" r:id="rId106"/>
    <hyperlink ref="B123" r:id="rId107"/>
    <hyperlink ref="B118" r:id="rId108"/>
    <hyperlink ref="B113" r:id="rId109"/>
    <hyperlink ref="B119" r:id="rId110"/>
    <hyperlink ref="B120" r:id="rId111"/>
    <hyperlink ref="B126" r:id="rId112"/>
    <hyperlink ref="B130" r:id="rId113"/>
    <hyperlink ref="B131" r:id="rId114"/>
    <hyperlink ref="B127" r:id="rId115"/>
    <hyperlink ref="B125" r:id="rId116"/>
    <hyperlink ref="B134" r:id="rId117"/>
    <hyperlink ref="B128" r:id="rId118"/>
    <hyperlink ref="B129" r:id="rId119"/>
    <hyperlink ref="B132" r:id="rId120"/>
    <hyperlink ref="B136" r:id="rId121"/>
    <hyperlink ref="B138" r:id="rId122"/>
    <hyperlink ref="B142" r:id="rId123"/>
    <hyperlink ref="B143" r:id="rId124"/>
    <hyperlink ref="B140" r:id="rId125"/>
    <hyperlink ref="B141" r:id="rId126"/>
    <hyperlink ref="B144" r:id="rId127"/>
    <hyperlink ref="B139" r:id="rId128"/>
    <hyperlink ref="B145" r:id="rId129"/>
    <hyperlink ref="B149" r:id="rId130"/>
    <hyperlink ref="B146" r:id="rId131"/>
    <hyperlink ref="B155" r:id="rId132"/>
    <hyperlink ref="B150" r:id="rId133"/>
    <hyperlink ref="B153" r:id="rId134"/>
    <hyperlink ref="B154" r:id="rId135"/>
    <hyperlink ref="B156" r:id="rId136"/>
    <hyperlink ref="B147" r:id="rId137"/>
    <hyperlink ref="B151" r:id="rId138"/>
    <hyperlink ref="B152" r:id="rId139"/>
    <hyperlink ref="B157" r:id="rId140"/>
    <hyperlink ref="B148" r:id="rId141"/>
    <hyperlink ref="B158" r:id="rId142"/>
    <hyperlink ref="B159" r:id="rId143"/>
    <hyperlink ref="B162" r:id="rId144"/>
    <hyperlink ref="B160" r:id="rId145"/>
    <hyperlink ref="B161" r:id="rId146"/>
    <hyperlink ref="B163" r:id="rId147"/>
    <hyperlink ref="B165" r:id="rId148"/>
    <hyperlink ref="B166" r:id="rId149"/>
    <hyperlink ref="B173" r:id="rId150"/>
    <hyperlink ref="B167" r:id="rId151"/>
    <hyperlink ref="B171" r:id="rId152"/>
    <hyperlink ref="B168" r:id="rId153"/>
    <hyperlink ref="B169" r:id="rId154"/>
    <hyperlink ref="B174" r:id="rId155"/>
    <hyperlink ref="B170" r:id="rId156"/>
    <hyperlink ref="B164" r:id="rId157"/>
    <hyperlink ref="B172" r:id="rId158"/>
    <hyperlink ref="B975" r:id="rId159"/>
    <hyperlink ref="B216" r:id="rId160"/>
    <hyperlink ref="B539" r:id="rId161"/>
    <hyperlink ref="B515" r:id="rId162"/>
    <hyperlink ref="B969" r:id="rId163"/>
    <hyperlink ref="B411" r:id="rId164"/>
    <hyperlink ref="B845" r:id="rId165"/>
    <hyperlink ref="B890" r:id="rId166"/>
    <hyperlink ref="B698" r:id="rId167"/>
    <hyperlink ref="B540" r:id="rId168"/>
    <hyperlink ref="B184" r:id="rId169"/>
    <hyperlink ref="B673" r:id="rId170"/>
    <hyperlink ref="B557" r:id="rId171"/>
    <hyperlink ref="B974" r:id="rId172"/>
    <hyperlink ref="B833" r:id="rId173"/>
    <hyperlink ref="B185" r:id="rId174"/>
    <hyperlink ref="B183" r:id="rId175"/>
    <hyperlink ref="B570" r:id="rId176"/>
    <hyperlink ref="B370" r:id="rId177"/>
    <hyperlink ref="B748" r:id="rId178"/>
    <hyperlink ref="B646" r:id="rId179"/>
    <hyperlink ref="B517" r:id="rId180"/>
    <hyperlink ref="B277" r:id="rId181"/>
    <hyperlink ref="B839" r:id="rId182"/>
    <hyperlink ref="B948" r:id="rId183"/>
    <hyperlink ref="B837" r:id="rId184"/>
    <hyperlink ref="B222" r:id="rId185"/>
    <hyperlink ref="B901" r:id="rId186"/>
    <hyperlink ref="B471" r:id="rId187"/>
    <hyperlink ref="B930" r:id="rId188"/>
    <hyperlink ref="B894" r:id="rId189"/>
    <hyperlink ref="B443" r:id="rId190"/>
    <hyperlink ref="B406" r:id="rId191"/>
    <hyperlink ref="B407" r:id="rId192"/>
    <hyperlink ref="B593" r:id="rId193"/>
    <hyperlink ref="B626" r:id="rId194"/>
    <hyperlink ref="B562" r:id="rId195"/>
    <hyperlink ref="B770" r:id="rId196"/>
    <hyperlink ref="B818" r:id="rId197"/>
    <hyperlink ref="B968" r:id="rId198"/>
    <hyperlink ref="B574" r:id="rId199"/>
    <hyperlink ref="B195" r:id="rId200"/>
    <hyperlink ref="B647" r:id="rId201"/>
    <hyperlink ref="B733" r:id="rId202"/>
    <hyperlink ref="B716" r:id="rId203"/>
    <hyperlink ref="B678" r:id="rId204"/>
    <hyperlink ref="B377" r:id="rId205"/>
    <hyperlink ref="B266" r:id="rId206"/>
    <hyperlink ref="B615" r:id="rId207"/>
    <hyperlink ref="B771" r:id="rId208"/>
    <hyperlink ref="B912" r:id="rId209"/>
    <hyperlink ref="B612" r:id="rId210"/>
    <hyperlink ref="B218" r:id="rId211"/>
    <hyperlink ref="B859" r:id="rId212"/>
    <hyperlink ref="B693" r:id="rId213"/>
    <hyperlink ref="B543" r:id="rId214"/>
    <hyperlink ref="B667" r:id="rId215"/>
    <hyperlink ref="B625" r:id="rId216"/>
    <hyperlink ref="B479" r:id="rId217"/>
    <hyperlink ref="B199" r:id="rId218"/>
    <hyperlink ref="B301" r:id="rId219"/>
    <hyperlink ref="B459" r:id="rId220"/>
    <hyperlink ref="B454" r:id="rId221"/>
    <hyperlink ref="B862" r:id="rId222"/>
    <hyperlink ref="B586" r:id="rId223"/>
    <hyperlink ref="B236" r:id="rId224"/>
    <hyperlink ref="B962" r:id="rId225"/>
    <hyperlink ref="B332" r:id="rId226"/>
    <hyperlink ref="B694" r:id="rId227"/>
    <hyperlink ref="B506" r:id="rId228"/>
    <hyperlink ref="B936" r:id="rId229"/>
    <hyperlink ref="B229" r:id="rId230"/>
    <hyperlink ref="B309" r:id="rId231"/>
    <hyperlink ref="B613" r:id="rId232"/>
    <hyperlink ref="B453" r:id="rId233"/>
    <hyperlink ref="B790" r:id="rId234"/>
    <hyperlink ref="B320" r:id="rId235"/>
    <hyperlink ref="B885" r:id="rId236"/>
    <hyperlink ref="B775" r:id="rId237"/>
    <hyperlink ref="B812" r:id="rId238"/>
    <hyperlink ref="B929" r:id="rId239"/>
    <hyperlink ref="B888" r:id="rId240"/>
    <hyperlink ref="B618" r:id="rId241"/>
    <hyperlink ref="B476" r:id="rId242"/>
    <hyperlink ref="B212" r:id="rId243"/>
    <hyperlink ref="B840" r:id="rId244"/>
    <hyperlink ref="B871" r:id="rId245"/>
    <hyperlink ref="B500" r:id="rId246"/>
    <hyperlink ref="B177" r:id="rId247"/>
    <hyperlink ref="B742" r:id="rId248"/>
    <hyperlink ref="B597" r:id="rId249"/>
    <hyperlink ref="B302" r:id="rId250"/>
    <hyperlink ref="B405" r:id="rId251"/>
    <hyperlink ref="B794" r:id="rId252"/>
    <hyperlink ref="B531" r:id="rId253"/>
    <hyperlink ref="B297" r:id="rId254"/>
    <hyperlink ref="B746" r:id="rId255"/>
    <hyperlink ref="B293" r:id="rId256"/>
    <hyperlink ref="B511" r:id="rId257"/>
    <hyperlink ref="B832" r:id="rId258"/>
    <hyperlink ref="B609" r:id="rId259"/>
    <hyperlink ref="B249" r:id="rId260" location="U%20Lei"/>
    <hyperlink ref="B916" r:id="rId261"/>
    <hyperlink ref="B957" r:id="rId262"/>
    <hyperlink ref="B755" r:id="rId263"/>
    <hyperlink ref="B640" r:id="rId264"/>
    <hyperlink ref="B175" r:id="rId265"/>
    <hyperlink ref="B389" r:id="rId266"/>
    <hyperlink ref="B474" r:id="rId267"/>
    <hyperlink ref="B390" r:id="rId268"/>
    <hyperlink ref="B869" r:id="rId269"/>
    <hyperlink ref="B695" r:id="rId270"/>
    <hyperlink ref="B825" r:id="rId271"/>
    <hyperlink ref="B284" r:id="rId272"/>
    <hyperlink ref="B605" r:id="rId273"/>
    <hyperlink ref="B608" r:id="rId274"/>
    <hyperlink ref="B552" r:id="rId275"/>
    <hyperlink ref="B342" r:id="rId276"/>
    <hyperlink ref="B498" r:id="rId277"/>
    <hyperlink ref="B238" r:id="rId278"/>
    <hyperlink ref="B545" r:id="rId279"/>
    <hyperlink ref="B270" r:id="rId280"/>
    <hyperlink ref="B351" r:id="rId281"/>
    <hyperlink ref="B893" r:id="rId282"/>
    <hyperlink ref="B264" r:id="rId283"/>
    <hyperlink ref="B205" r:id="rId284"/>
    <hyperlink ref="B768" r:id="rId285"/>
    <hyperlink ref="B660" r:id="rId286"/>
    <hyperlink ref="B333" r:id="rId287"/>
    <hyperlink ref="B376" r:id="rId288"/>
    <hyperlink ref="B776" r:id="rId289"/>
    <hyperlink ref="B580" r:id="rId290"/>
    <hyperlink ref="B507" r:id="rId291"/>
    <hyperlink ref="B325" r:id="rId292"/>
    <hyperlink ref="B445" r:id="rId293"/>
    <hyperlink ref="B913" r:id="rId294"/>
    <hyperlink ref="B954" r:id="rId295"/>
    <hyperlink ref="B383" r:id="rId296"/>
    <hyperlink ref="B380" r:id="rId297"/>
    <hyperlink ref="B781" r:id="rId298"/>
    <hyperlink ref="B237" r:id="rId299"/>
    <hyperlink ref="B361" r:id="rId300"/>
    <hyperlink ref="B779" r:id="rId301"/>
    <hyperlink ref="B285" r:id="rId302"/>
    <hyperlink ref="B497" r:id="rId303"/>
    <hyperlink ref="B985" r:id="rId304"/>
    <hyperlink ref="B795" r:id="rId305"/>
    <hyperlink ref="B303" r:id="rId306"/>
    <hyperlink ref="B880" r:id="rId307"/>
    <hyperlink ref="B721" r:id="rId308"/>
    <hyperlink ref="B448" r:id="rId309"/>
    <hyperlink ref="B792" r:id="rId310"/>
    <hyperlink ref="B677" r:id="rId311"/>
    <hyperlink ref="B340" r:id="rId312"/>
    <hyperlink ref="B555" r:id="rId313"/>
    <hyperlink ref="B267" r:id="rId314"/>
    <hyperlink ref="B227" r:id="rId315"/>
    <hyperlink ref="B946" r:id="rId316"/>
    <hyperlink ref="B319" r:id="rId317"/>
    <hyperlink ref="B369" r:id="rId318"/>
    <hyperlink ref="B971" r:id="rId319"/>
    <hyperlink ref="B355" r:id="rId320"/>
    <hyperlink ref="B828" r:id="rId321"/>
    <hyperlink ref="B224" r:id="rId322"/>
    <hyperlink ref="B210" r:id="rId323"/>
    <hyperlink ref="B437" r:id="rId324"/>
    <hyperlink ref="B298" r:id="rId325"/>
    <hyperlink ref="B204" r:id="rId326"/>
    <hyperlink ref="B565" r:id="rId327"/>
    <hyperlink ref="B886" r:id="rId328"/>
    <hyperlink ref="B692" r:id="rId329"/>
    <hyperlink ref="B711" r:id="rId330"/>
    <hyperlink ref="B341" r:id="rId331"/>
    <hyperlink ref="B323" r:id="rId332"/>
    <hyperlink ref="B796" r:id="rId333"/>
    <hyperlink ref="B838" r:id="rId334"/>
    <hyperlink ref="B961" r:id="rId335"/>
    <hyperlink ref="B823" r:id="rId336"/>
    <hyperlink ref="B904" r:id="rId337"/>
    <hyperlink ref="B786" r:id="rId338"/>
    <hyperlink ref="B387" r:id="rId339"/>
    <hyperlink ref="B798" r:id="rId340"/>
    <hyperlink ref="B663" r:id="rId341"/>
    <hyperlink ref="B215" r:id="rId342"/>
    <hyperlink ref="B654" r:id="rId343"/>
    <hyperlink ref="B403" r:id="rId344"/>
    <hyperlink ref="B294" r:id="rId345"/>
    <hyperlink ref="B318" r:id="rId346"/>
    <hyperlink ref="B847" r:id="rId347"/>
    <hyperlink ref="B502" r:id="rId348"/>
    <hyperlink ref="B973" r:id="rId349"/>
    <hyperlink ref="B198" r:id="rId350"/>
    <hyperlink ref="B230" r:id="rId351"/>
    <hyperlink ref="B656" r:id="rId352"/>
    <hyperlink ref="B398" r:id="rId353"/>
    <hyperlink ref="B986" r:id="rId354"/>
    <hyperlink ref="B934" r:id="rId355"/>
    <hyperlink ref="B902" r:id="rId356"/>
    <hyperlink ref="B769" r:id="rId357"/>
    <hyperlink ref="B783" r:id="rId358"/>
    <hyperlink ref="B464" r:id="rId359"/>
    <hyperlink ref="B419" r:id="rId360"/>
    <hyperlink ref="B717" r:id="rId361"/>
    <hyperlink ref="B648" r:id="rId362"/>
    <hyperlink ref="B590" r:id="rId363"/>
    <hyperlink ref="B908" r:id="rId364"/>
    <hyperlink ref="B979" r:id="rId365"/>
    <hyperlink ref="B863" r:id="rId366"/>
    <hyperlink ref="B535" r:id="rId367"/>
    <hyperlink ref="B248" r:id="rId368" location="Yu-Hsiang%20%20Hsu"/>
    <hyperlink ref="B553" r:id="rId369"/>
    <hyperlink ref="B366" r:id="rId370"/>
    <hyperlink ref="B350" r:id="rId371"/>
    <hyperlink ref="B967" r:id="rId372"/>
    <hyperlink ref="B239" r:id="rId373"/>
    <hyperlink ref="B259" r:id="rId374"/>
    <hyperlink ref="B928" r:id="rId375"/>
    <hyperlink ref="B970" r:id="rId376"/>
    <hyperlink ref="B493" r:id="rId377"/>
    <hyperlink ref="B478" r:id="rId378"/>
    <hyperlink ref="B817" r:id="rId379"/>
    <hyperlink ref="B718" r:id="rId380"/>
    <hyperlink ref="B475" r:id="rId381"/>
    <hyperlink ref="B415" r:id="rId382"/>
    <hyperlink ref="B645" r:id="rId383"/>
    <hyperlink ref="B686" r:id="rId384"/>
    <hyperlink ref="B417" r:id="rId385"/>
    <hyperlink ref="B595" r:id="rId386"/>
    <hyperlink ref="B983" r:id="rId387"/>
    <hyperlink ref="B435" r:id="rId388"/>
    <hyperlink ref="B321" r:id="rId389"/>
    <hyperlink ref="B462" r:id="rId390"/>
    <hyperlink ref="B295" r:id="rId391"/>
    <hyperlink ref="B905" r:id="rId392"/>
    <hyperlink ref="B984" r:id="rId393"/>
    <hyperlink ref="B391" r:id="rId394"/>
    <hyperlink ref="B182" r:id="rId395"/>
    <hyperlink ref="B304" r:id="rId396"/>
    <hyperlink ref="B322" r:id="rId397"/>
    <hyperlink ref="B490" r:id="rId398"/>
    <hyperlink ref="B780" r:id="rId399"/>
    <hyperlink ref="B420" r:id="rId400"/>
    <hyperlink ref="B858" r:id="rId401"/>
    <hyperlink ref="B211" r:id="rId402"/>
    <hyperlink ref="B577" r:id="rId403"/>
    <hyperlink ref="B548" r:id="rId404" location="/member/teacher/43/basic"/>
    <hyperlink ref="B688" r:id="rId405"/>
    <hyperlink ref="B310" r:id="rId406"/>
    <hyperlink ref="B575" r:id="rId407"/>
    <hyperlink ref="B418" r:id="rId408"/>
    <hyperlink ref="B273" r:id="rId409"/>
    <hyperlink ref="B488" r:id="rId410"/>
    <hyperlink ref="B760" r:id="rId411"/>
    <hyperlink ref="B599" r:id="rId412"/>
    <hyperlink ref="B808" r:id="rId413"/>
    <hyperlink ref="B365" r:id="rId414"/>
    <hyperlink ref="B931" r:id="rId415"/>
    <hyperlink ref="B809" r:id="rId416"/>
    <hyperlink ref="B347" r:id="rId417"/>
    <hyperlink ref="B734" r:id="rId418"/>
    <hyperlink ref="B766" r:id="rId419"/>
    <hyperlink ref="B829" r:id="rId420"/>
    <hyperlink ref="B988" r:id="rId421"/>
    <hyperlink ref="B989" r:id="rId422"/>
    <hyperlink ref="B990" r:id="rId423"/>
    <hyperlink ref="B991" r:id="rId424"/>
    <hyperlink ref="B992" r:id="rId425"/>
    <hyperlink ref="B993" r:id="rId426"/>
    <hyperlink ref="B994" r:id="rId427"/>
    <hyperlink ref="B995" r:id="rId428"/>
    <hyperlink ref="B996" r:id="rId429"/>
    <hyperlink ref="B997" r:id="rId430"/>
    <hyperlink ref="B998" r:id="rId431"/>
    <hyperlink ref="B999" r:id="rId432"/>
    <hyperlink ref="B1000" r:id="rId433"/>
    <hyperlink ref="B1003" r:id="rId434"/>
    <hyperlink ref="B1004" r:id="rId435"/>
    <hyperlink ref="B1005" r:id="rId436"/>
    <hyperlink ref="B1006" r:id="rId437"/>
    <hyperlink ref="B1007" r:id="rId438"/>
    <hyperlink ref="B1008" r:id="rId439"/>
    <hyperlink ref="B1009" r:id="rId440"/>
    <hyperlink ref="B1010" r:id="rId441"/>
    <hyperlink ref="B1011" r:id="rId442"/>
    <hyperlink ref="B1012" r:id="rId443"/>
    <hyperlink ref="B1013" r:id="rId444"/>
    <hyperlink ref="B1014" r:id="rId445"/>
    <hyperlink ref="B1015" r:id="rId446"/>
    <hyperlink ref="B1016" r:id="rId447"/>
    <hyperlink ref="B1017" r:id="rId448"/>
    <hyperlink ref="B1018" r:id="rId449"/>
    <hyperlink ref="B1019" r:id="rId450"/>
    <hyperlink ref="B1020" r:id="rId451"/>
    <hyperlink ref="B1021" r:id="rId452"/>
    <hyperlink ref="B1022" r:id="rId453"/>
    <hyperlink ref="B1023" r:id="rId454"/>
    <hyperlink ref="B1024" r:id="rId455"/>
    <hyperlink ref="B1025" r:id="rId456"/>
    <hyperlink ref="B1026" r:id="rId457"/>
    <hyperlink ref="B1027" r:id="rId458"/>
    <hyperlink ref="B1028" r:id="rId459"/>
    <hyperlink ref="B1029" r:id="rId460"/>
    <hyperlink ref="B1030" r:id="rId461"/>
    <hyperlink ref="B1031" r:id="rId462"/>
    <hyperlink ref="B1032" r:id="rId463"/>
    <hyperlink ref="B1033" r:id="rId464"/>
    <hyperlink ref="B1034" r:id="rId465"/>
    <hyperlink ref="B1035" r:id="rId466"/>
    <hyperlink ref="B1036" r:id="rId467"/>
    <hyperlink ref="B1037" r:id="rId468"/>
    <hyperlink ref="B1039" r:id="rId469"/>
    <hyperlink ref="B1040" r:id="rId470"/>
    <hyperlink ref="B1041" r:id="rId471"/>
    <hyperlink ref="B1042" r:id="rId472"/>
    <hyperlink ref="B1043" r:id="rId473"/>
    <hyperlink ref="B1044" r:id="rId474"/>
    <hyperlink ref="B1038" r:id="rId475"/>
    <hyperlink ref="B1045" r:id="rId476"/>
    <hyperlink ref="B1046" r:id="rId477"/>
    <hyperlink ref="B1047" r:id="rId478"/>
    <hyperlink ref="B1048" r:id="rId479"/>
    <hyperlink ref="B1049" r:id="rId480"/>
    <hyperlink ref="B1052" r:id="rId481"/>
    <hyperlink ref="B1053" r:id="rId482"/>
    <hyperlink ref="B1054" r:id="rId483"/>
    <hyperlink ref="B1055" r:id="rId484"/>
    <hyperlink ref="B1056" r:id="rId485"/>
    <hyperlink ref="B1057" r:id="rId486"/>
    <hyperlink ref="B1058" r:id="rId487"/>
    <hyperlink ref="B1059" r:id="rId488"/>
    <hyperlink ref="B1060" r:id="rId489"/>
    <hyperlink ref="B1061" r:id="rId490"/>
    <hyperlink ref="B1062" r:id="rId491"/>
    <hyperlink ref="B1063" r:id="rId492"/>
    <hyperlink ref="B1064" r:id="rId493"/>
    <hyperlink ref="B1065" r:id="rId494"/>
    <hyperlink ref="B1066" r:id="rId495"/>
    <hyperlink ref="B1067" r:id="rId496"/>
    <hyperlink ref="B1068" r:id="rId497"/>
    <hyperlink ref="B1069" r:id="rId498"/>
    <hyperlink ref="B1070" r:id="rId499"/>
    <hyperlink ref="B1071" r:id="rId500"/>
    <hyperlink ref="B1072" r:id="rId501"/>
    <hyperlink ref="B1073" r:id="rId502"/>
    <hyperlink ref="B1163" r:id="rId503"/>
    <hyperlink ref="B1181" r:id="rId504"/>
    <hyperlink ref="B1185" r:id="rId505"/>
    <hyperlink ref="B1131" r:id="rId506"/>
    <hyperlink ref="B1097" r:id="rId507"/>
    <hyperlink ref="B1101" r:id="rId508"/>
    <hyperlink ref="B1168" r:id="rId509"/>
    <hyperlink ref="B1080" r:id="rId510"/>
    <hyperlink ref="B1158" r:id="rId511"/>
    <hyperlink ref="B1083" r:id="rId512"/>
    <hyperlink ref="B1130" r:id="rId513"/>
    <hyperlink ref="B1107" r:id="rId514"/>
    <hyperlink ref="B1162" r:id="rId515"/>
    <hyperlink ref="B1154" r:id="rId516"/>
    <hyperlink ref="B1112" r:id="rId517"/>
    <hyperlink ref="B1157" r:id="rId518"/>
    <hyperlink ref="B1096" r:id="rId519"/>
    <hyperlink ref="B1085" r:id="rId520"/>
    <hyperlink ref="B1161" r:id="rId521"/>
    <hyperlink ref="B1156" r:id="rId522"/>
    <hyperlink ref="B1148" r:id="rId523"/>
    <hyperlink ref="B1182" r:id="rId524"/>
    <hyperlink ref="B1078" r:id="rId525"/>
    <hyperlink ref="B1105" r:id="rId526"/>
    <hyperlink ref="B1095" r:id="rId527"/>
    <hyperlink ref="B1090" r:id="rId528"/>
    <hyperlink ref="B1153" r:id="rId529"/>
    <hyperlink ref="B1134" r:id="rId530"/>
    <hyperlink ref="B1184" r:id="rId531"/>
    <hyperlink ref="B1177" r:id="rId532"/>
    <hyperlink ref="B1129" r:id="rId533"/>
    <hyperlink ref="B1128" r:id="rId534"/>
    <hyperlink ref="B1104" r:id="rId535"/>
    <hyperlink ref="B1094" r:id="rId536"/>
    <hyperlink ref="B1173" r:id="rId537"/>
    <hyperlink ref="B1169" r:id="rId538"/>
    <hyperlink ref="B1155" r:id="rId539"/>
    <hyperlink ref="B1111" r:id="rId540"/>
    <hyperlink ref="B1118" r:id="rId541"/>
    <hyperlink ref="B1119" r:id="rId542"/>
    <hyperlink ref="B1176" r:id="rId543"/>
    <hyperlink ref="B1077" r:id="rId544"/>
    <hyperlink ref="B1133" r:id="rId545"/>
    <hyperlink ref="B1109" r:id="rId546"/>
    <hyperlink ref="B1100" r:id="rId547"/>
    <hyperlink ref="B1088" r:id="rId548"/>
    <hyperlink ref="B1160" r:id="rId549"/>
    <hyperlink ref="B1152" r:id="rId550"/>
    <hyperlink ref="B1151" r:id="rId551"/>
    <hyperlink ref="B1150" r:id="rId552"/>
    <hyperlink ref="B1082" r:id="rId553"/>
    <hyperlink ref="B1121" r:id="rId554"/>
    <hyperlink ref="B1175" r:id="rId555"/>
    <hyperlink ref="B1180" r:id="rId556"/>
    <hyperlink ref="B1079" r:id="rId557"/>
    <hyperlink ref="B1127" r:id="rId558"/>
    <hyperlink ref="B1103" r:id="rId559"/>
    <hyperlink ref="B1093" r:id="rId560"/>
    <hyperlink ref="B1166" r:id="rId561"/>
    <hyperlink ref="B1174" r:id="rId562"/>
    <hyperlink ref="B1190" r:id="rId563"/>
    <hyperlink ref="B1143" r:id="rId564"/>
    <hyperlink ref="B1186" r:id="rId565"/>
    <hyperlink ref="B1189" r:id="rId566"/>
    <hyperlink ref="B1188" r:id="rId567"/>
    <hyperlink ref="B1115" r:id="rId568"/>
    <hyperlink ref="B1117" r:id="rId569"/>
    <hyperlink ref="B1141" r:id="rId570"/>
    <hyperlink ref="B1147" r:id="rId571"/>
    <hyperlink ref="B1140" r:id="rId572"/>
    <hyperlink ref="B1187" r:id="rId573"/>
    <hyperlink ref="B1114" r:id="rId574"/>
    <hyperlink ref="B1139" r:id="rId575"/>
    <hyperlink ref="B1144" r:id="rId576"/>
    <hyperlink ref="B1146" r:id="rId577"/>
    <hyperlink ref="B1138" r:id="rId578"/>
    <hyperlink ref="B1116" r:id="rId579"/>
    <hyperlink ref="B1137" r:id="rId580"/>
    <hyperlink ref="B1136" r:id="rId581"/>
    <hyperlink ref="B1142" r:id="rId582"/>
    <hyperlink ref="B1113" r:id="rId583"/>
    <hyperlink ref="B1145" r:id="rId584"/>
    <hyperlink ref="B1135" r:id="rId585"/>
    <hyperlink ref="B1099" r:id="rId586"/>
    <hyperlink ref="B1191" r:id="rId587"/>
    <hyperlink ref="B1201" r:id="rId588"/>
    <hyperlink ref="B1207" r:id="rId589"/>
    <hyperlink ref="B1213" r:id="rId590"/>
    <hyperlink ref="B1202" r:id="rId591"/>
    <hyperlink ref="B1200" r:id="rId592"/>
    <hyperlink ref="B1195" r:id="rId593"/>
    <hyperlink ref="B1203" r:id="rId594"/>
    <hyperlink ref="B1215" r:id="rId595"/>
    <hyperlink ref="B1196" r:id="rId596"/>
    <hyperlink ref="B1216" r:id="rId597"/>
    <hyperlink ref="B1211" r:id="rId598"/>
    <hyperlink ref="B1205" r:id="rId599"/>
    <hyperlink ref="B1198" r:id="rId600"/>
    <hyperlink ref="B1210" r:id="rId601"/>
    <hyperlink ref="B1193" r:id="rId602"/>
    <hyperlink ref="B1206" r:id="rId603"/>
    <hyperlink ref="B1214" r:id="rId604"/>
    <hyperlink ref="B1208" r:id="rId605"/>
    <hyperlink ref="B1197" r:id="rId606"/>
    <hyperlink ref="B1199" r:id="rId607"/>
    <hyperlink ref="B1212" r:id="rId608"/>
    <hyperlink ref="B1204" r:id="rId609"/>
    <hyperlink ref="B1194" r:id="rId610"/>
    <hyperlink ref="B1217" r:id="rId611"/>
    <hyperlink ref="B1218" r:id="rId612"/>
    <hyperlink ref="B1219" r:id="rId613"/>
    <hyperlink ref="B1221" r:id="rId614"/>
    <hyperlink ref="B1220" r:id="rId615"/>
    <hyperlink ref="B1222" r:id="rId616"/>
    <hyperlink ref="B1223" r:id="rId617"/>
    <hyperlink ref="B1225" r:id="rId618"/>
    <hyperlink ref="B1224" r:id="rId619"/>
    <hyperlink ref="B1226" r:id="rId620"/>
    <hyperlink ref="B1227" r:id="rId621"/>
    <hyperlink ref="B1228" r:id="rId622"/>
    <hyperlink ref="B1230" r:id="rId623"/>
    <hyperlink ref="B1231" r:id="rId624"/>
    <hyperlink ref="B1232" r:id="rId625"/>
    <hyperlink ref="B1236" r:id="rId626"/>
    <hyperlink ref="B1235" r:id="rId627"/>
    <hyperlink ref="B1234" r:id="rId628"/>
    <hyperlink ref="B1233" r:id="rId629"/>
    <hyperlink ref="B1237" r:id="rId630"/>
    <hyperlink ref="B1238" r:id="rId631"/>
    <hyperlink ref="B1239" r:id="rId632"/>
    <hyperlink ref="B1240" r:id="rId633"/>
    <hyperlink ref="B1241" r:id="rId634"/>
    <hyperlink ref="B1242" r:id="rId635"/>
    <hyperlink ref="B1243" r:id="rId636"/>
    <hyperlink ref="B1244" r:id="rId637"/>
    <hyperlink ref="B1245" r:id="rId638"/>
    <hyperlink ref="B1246" r:id="rId639"/>
    <hyperlink ref="B1247" r:id="rId640"/>
    <hyperlink ref="B1249" r:id="rId641"/>
    <hyperlink ref="B1251" r:id="rId642"/>
    <hyperlink ref="B1252" r:id="rId643"/>
    <hyperlink ref="B1330" r:id="rId644"/>
    <hyperlink ref="B1344" r:id="rId645"/>
    <hyperlink ref="B1312" r:id="rId646"/>
    <hyperlink ref="B1319" r:id="rId647"/>
    <hyperlink ref="B1331" r:id="rId648"/>
    <hyperlink ref="B1341" r:id="rId649"/>
    <hyperlink ref="B1342" r:id="rId650"/>
    <hyperlink ref="B1326" r:id="rId651"/>
    <hyperlink ref="B1334" r:id="rId652"/>
    <hyperlink ref="B1313" r:id="rId653"/>
    <hyperlink ref="B1336" r:id="rId654"/>
    <hyperlink ref="B1343" r:id="rId655"/>
    <hyperlink ref="B1323" r:id="rId656"/>
    <hyperlink ref="B1320" r:id="rId657"/>
    <hyperlink ref="B1307" r:id="rId658"/>
    <hyperlink ref="B1314" r:id="rId659"/>
    <hyperlink ref="B1308" r:id="rId660"/>
    <hyperlink ref="B1315" r:id="rId661"/>
    <hyperlink ref="B1317" r:id="rId662"/>
    <hyperlink ref="B1333" r:id="rId663"/>
    <hyperlink ref="B1306" r:id="rId664"/>
    <hyperlink ref="B1337" r:id="rId665"/>
    <hyperlink ref="B1338" r:id="rId666"/>
    <hyperlink ref="B1324" r:id="rId667"/>
    <hyperlink ref="B1327" r:id="rId668"/>
    <hyperlink ref="B1328" r:id="rId669"/>
    <hyperlink ref="B1332" r:id="rId670"/>
    <hyperlink ref="B1335" r:id="rId671"/>
    <hyperlink ref="B1321" r:id="rId672"/>
    <hyperlink ref="B1316" r:id="rId673"/>
    <hyperlink ref="B1325" r:id="rId674"/>
    <hyperlink ref="B1302" r:id="rId675"/>
    <hyperlink ref="B1318" r:id="rId676"/>
    <hyperlink ref="B1310" r:id="rId677"/>
    <hyperlink ref="B1304" r:id="rId678"/>
    <hyperlink ref="B1311" r:id="rId679"/>
    <hyperlink ref="B1303" r:id="rId680"/>
    <hyperlink ref="B1309" r:id="rId681"/>
    <hyperlink ref="B1339" r:id="rId682" display="謝    修"/>
    <hyperlink ref="B1322" r:id="rId683"/>
    <hyperlink ref="B1340" r:id="rId684"/>
    <hyperlink ref="B1329" r:id="rId685"/>
    <hyperlink ref="B1305" r:id="rId686"/>
    <hyperlink ref="B1367" r:id="rId687"/>
    <hyperlink ref="B1504" r:id="rId688"/>
    <hyperlink ref="B1427" r:id="rId689"/>
    <hyperlink ref="B1398" r:id="rId690"/>
    <hyperlink ref="B1578" r:id="rId691"/>
    <hyperlink ref="B1415" r:id="rId692"/>
    <hyperlink ref="B1550" r:id="rId693"/>
    <hyperlink ref="B1575" r:id="rId694"/>
    <hyperlink ref="B1475" r:id="rId695"/>
    <hyperlink ref="B1407" r:id="rId696"/>
    <hyperlink ref="B1368" r:id="rId697"/>
    <hyperlink ref="B1414" r:id="rId698"/>
    <hyperlink ref="B1363" r:id="rId699"/>
    <hyperlink ref="B1626" r:id="rId700"/>
    <hyperlink ref="B1428" r:id="rId701"/>
    <hyperlink ref="B1393" r:id="rId702"/>
    <hyperlink ref="B1364" r:id="rId703"/>
    <hyperlink ref="B1373" r:id="rId704"/>
    <hyperlink ref="B1627" r:id="rId705"/>
    <hyperlink ref="B1505" r:id="rId706"/>
    <hyperlink ref="B1461" r:id="rId707"/>
    <hyperlink ref="B1429" r:id="rId708"/>
    <hyperlink ref="B1591" r:id="rId709"/>
    <hyperlink ref="B1400" r:id="rId710" display="石    苓"/>
    <hyperlink ref="B1524" r:id="rId711"/>
    <hyperlink ref="B1624" r:id="rId712"/>
    <hyperlink ref="B1386" r:id="rId713"/>
    <hyperlink ref="B1352" r:id="rId714"/>
    <hyperlink ref="B1358" r:id="rId715"/>
    <hyperlink ref="B1408" r:id="rId716"/>
    <hyperlink ref="B1525" r:id="rId717"/>
    <hyperlink ref="B1409" r:id="rId718"/>
    <hyperlink ref="B1621" r:id="rId719"/>
    <hyperlink ref="B1617" r:id="rId720"/>
    <hyperlink ref="B1377" r:id="rId721"/>
    <hyperlink ref="B1579" r:id="rId722"/>
    <hyperlink ref="B1548" r:id="rId723"/>
    <hyperlink ref="B1582" r:id="rId724"/>
    <hyperlink ref="B1349" r:id="rId725"/>
    <hyperlink ref="B1374" r:id="rId726"/>
    <hyperlink ref="B1526" r:id="rId727"/>
    <hyperlink ref="B1357" r:id="rId728"/>
    <hyperlink ref="B1382" r:id="rId729"/>
    <hyperlink ref="B1498" r:id="rId730"/>
    <hyperlink ref="B1378" r:id="rId731"/>
    <hyperlink ref="B1410" r:id="rId732"/>
    <hyperlink ref="B1365" r:id="rId733"/>
    <hyperlink ref="B1433" r:id="rId734"/>
    <hyperlink ref="B1411" r:id="rId735"/>
    <hyperlink ref="B1479" r:id="rId736"/>
    <hyperlink ref="B1366" r:id="rId737"/>
    <hyperlink ref="B1563" r:id="rId738"/>
    <hyperlink ref="B1583" r:id="rId739"/>
    <hyperlink ref="B1493" r:id="rId740"/>
    <hyperlink ref="B1476" r:id="rId741"/>
    <hyperlink ref="B1456" r:id="rId742"/>
    <hyperlink ref="B1611" r:id="rId743"/>
    <hyperlink ref="B1592" r:id="rId744"/>
    <hyperlink ref="B1359" r:id="rId745"/>
    <hyperlink ref="B1567" r:id="rId746"/>
    <hyperlink ref="B1472" r:id="rId747"/>
    <hyperlink ref="B1430" r:id="rId748"/>
    <hyperlink ref="B1509" r:id="rId749"/>
    <hyperlink ref="B1353" r:id="rId750"/>
    <hyperlink ref="B1434" r:id="rId751"/>
    <hyperlink ref="B1634" r:id="rId752"/>
    <hyperlink ref="B1390" r:id="rId753"/>
    <hyperlink ref="B1615" r:id="rId754"/>
    <hyperlink ref="B1558" r:id="rId755"/>
    <hyperlink ref="B1451" r:id="rId756"/>
    <hyperlink ref="B1383" r:id="rId757"/>
    <hyperlink ref="B1452" r:id="rId758"/>
    <hyperlink ref="B1391" r:id="rId759"/>
    <hyperlink ref="B1423" r:id="rId760"/>
    <hyperlink ref="B1440" r:id="rId761"/>
    <hyperlink ref="B1584" r:id="rId762"/>
    <hyperlink ref="B1612" r:id="rId763"/>
    <hyperlink ref="B1441" r:id="rId764"/>
    <hyperlink ref="B1568" r:id="rId765"/>
    <hyperlink ref="B1369" r:id="rId766"/>
    <hyperlink ref="B1569" r:id="rId767"/>
    <hyperlink ref="B1510" r:id="rId768"/>
    <hyperlink ref="B1551" r:id="rId769"/>
    <hyperlink ref="B1614" r:id="rId770"/>
    <hyperlink ref="B1499" r:id="rId771"/>
    <hyperlink ref="B1487" r:id="rId772"/>
    <hyperlink ref="B1442" r:id="rId773"/>
    <hyperlink ref="B1529" r:id="rId774"/>
    <hyperlink ref="B1502" r:id="rId775"/>
    <hyperlink ref="B1418" r:id="rId776"/>
    <hyperlink ref="B1635" r:id="rId777"/>
    <hyperlink ref="B1585" r:id="rId778"/>
    <hyperlink ref="B1446" r:id="rId779"/>
    <hyperlink ref="B1530" r:id="rId780"/>
    <hyperlink ref="B1559" r:id="rId781"/>
    <hyperlink ref="B1463" r:id="rId782"/>
    <hyperlink ref="B1379" r:id="rId783"/>
    <hyperlink ref="B1464" r:id="rId784"/>
    <hyperlink ref="B1416" r:id="rId785"/>
    <hyperlink ref="B1360" r:id="rId786"/>
    <hyperlink ref="B1453" r:id="rId787"/>
    <hyperlink ref="B1469" r:id="rId788"/>
    <hyperlink ref="B1480" r:id="rId789"/>
    <hyperlink ref="B1631" r:id="rId790"/>
    <hyperlink ref="B1600" r:id="rId791"/>
    <hyperlink ref="B1424" r:id="rId792"/>
    <hyperlink ref="B1425" r:id="rId793"/>
    <hyperlink ref="B1482" r:id="rId794"/>
    <hyperlink ref="B1350" r:id="rId795"/>
    <hyperlink ref="B1354" r:id="rId796"/>
    <hyperlink ref="B1435" r:id="rId797"/>
    <hyperlink ref="B1470" r:id="rId798"/>
    <hyperlink ref="B1622" r:id="rId799"/>
    <hyperlink ref="B1457" r:id="rId800"/>
    <hyperlink ref="B1447" r:id="rId801"/>
    <hyperlink ref="B1580" r:id="rId802"/>
    <hyperlink ref="B1465" r:id="rId803"/>
    <hyperlink ref="B1361" r:id="rId804"/>
    <hyperlink ref="B1516" r:id="rId805"/>
    <hyperlink ref="B1370" r:id="rId806"/>
    <hyperlink ref="B1517" r:id="rId807"/>
    <hyperlink ref="B1604" r:id="rId808"/>
    <hyperlink ref="B1431" r:id="rId809"/>
    <hyperlink ref="B1436" r:id="rId810"/>
    <hyperlink ref="B1531" r:id="rId811"/>
    <hyperlink ref="B1560" r:id="rId812"/>
    <hyperlink ref="B1412" r:id="rId813"/>
    <hyperlink ref="B1371" r:id="rId814"/>
    <hyperlink ref="B1401" r:id="rId815"/>
    <hyperlink ref="B1607" r:id="rId816"/>
    <hyperlink ref="B1532" r:id="rId817"/>
    <hyperlink ref="B1613" r:id="rId818"/>
    <hyperlink ref="B1619" r:id="rId819"/>
    <hyperlink ref="B1497" r:id="rId820"/>
    <hyperlink ref="B1552" r:id="rId821"/>
    <hyperlink ref="B1601" r:id="rId822"/>
    <hyperlink ref="B1518" r:id="rId823"/>
    <hyperlink ref="B1419" r:id="rId824"/>
    <hyperlink ref="B1454" r:id="rId825"/>
    <hyperlink ref="B1514" r:id="rId826"/>
    <hyperlink ref="B1628" r:id="rId827"/>
    <hyperlink ref="B1608" r:id="rId828"/>
    <hyperlink ref="B1466" r:id="rId829"/>
    <hyperlink ref="B1553" r:id="rId830"/>
    <hyperlink ref="B1618" r:id="rId831"/>
    <hyperlink ref="B1450" r:id="rId832"/>
    <hyperlink ref="B1394" r:id="rId833"/>
    <hyperlink ref="B1576" r:id="rId834"/>
    <hyperlink ref="B1533" r:id="rId835"/>
    <hyperlink ref="B1506" r:id="rId836"/>
    <hyperlink ref="B1467" r:id="rId837"/>
    <hyperlink ref="B1534" r:id="rId838"/>
    <hyperlink ref="B1535" r:id="rId839"/>
    <hyperlink ref="B1483" r:id="rId840"/>
    <hyperlink ref="B1564" r:id="rId841"/>
    <hyperlink ref="B1458" r:id="rId842"/>
    <hyperlink ref="B1581" r:id="rId843"/>
    <hyperlink ref="B1500" r:id="rId844"/>
    <hyperlink ref="B1577" r:id="rId845"/>
    <hyperlink ref="B1473" r:id="rId846"/>
    <hyperlink ref="B1468" r:id="rId847"/>
    <hyperlink ref="B1629" r:id="rId848"/>
    <hyperlink ref="B1380" r:id="rId849"/>
    <hyperlink ref="B1478" r:id="rId850"/>
    <hyperlink ref="B1462" r:id="rId851"/>
    <hyperlink ref="B1351" r:id="rId852"/>
    <hyperlink ref="B1362" r:id="rId853"/>
    <hyperlink ref="B1527" r:id="rId854"/>
    <hyperlink ref="B1402" r:id="rId855"/>
    <hyperlink ref="B1586" r:id="rId856"/>
    <hyperlink ref="B1387" r:id="rId857"/>
    <hyperlink ref="B1455" r:id="rId858"/>
    <hyperlink ref="B1474" r:id="rId859"/>
    <hyperlink ref="B1599" r:id="rId860"/>
    <hyperlink ref="B1519" r:id="rId861"/>
    <hyperlink ref="B1536" r:id="rId862"/>
    <hyperlink ref="B1494" r:id="rId863"/>
    <hyperlink ref="B1392" r:id="rId864"/>
    <hyperlink ref="B1587" r:id="rId865"/>
    <hyperlink ref="B1444" r:id="rId866"/>
    <hyperlink ref="B1448" r:id="rId867"/>
    <hyperlink ref="B1537" r:id="rId868"/>
    <hyperlink ref="B1417" r:id="rId869"/>
    <hyperlink ref="B1507" r:id="rId870"/>
    <hyperlink ref="B1437" r:id="rId871"/>
    <hyperlink ref="B1486" r:id="rId872"/>
    <hyperlink ref="B1491" r:id="rId873"/>
    <hyperlink ref="B1554" r:id="rId874"/>
    <hyperlink ref="B1403" r:id="rId875"/>
    <hyperlink ref="B1630" r:id="rId876"/>
    <hyperlink ref="B1508" r:id="rId877"/>
    <hyperlink ref="B1538" r:id="rId878"/>
    <hyperlink ref="B1570" r:id="rId879"/>
    <hyperlink ref="B1632" r:id="rId880"/>
    <hyperlink ref="B1555" r:id="rId881"/>
    <hyperlink ref="B1355" r:id="rId882"/>
    <hyperlink ref="B1438" r:id="rId883"/>
    <hyperlink ref="B1384" r:id="rId884"/>
    <hyperlink ref="B1492" r:id="rId885"/>
    <hyperlink ref="B1503" r:id="rId886"/>
    <hyperlink ref="B1596" r:id="rId887"/>
    <hyperlink ref="B1625" r:id="rId888"/>
    <hyperlink ref="B1616" r:id="rId889"/>
    <hyperlink ref="B1539" r:id="rId890"/>
    <hyperlink ref="B1488" r:id="rId891"/>
    <hyperlink ref="B1459" r:id="rId892"/>
    <hyperlink ref="B1445" r:id="rId893"/>
    <hyperlink ref="B1561" r:id="rId894"/>
    <hyperlink ref="B1420" r:id="rId895"/>
    <hyperlink ref="B1571" r:id="rId896"/>
    <hyperlink ref="B1485" r:id="rId897"/>
    <hyperlink ref="B1395" r:id="rId898"/>
    <hyperlink ref="B1404" r:id="rId899"/>
    <hyperlink ref="B1481" r:id="rId900"/>
    <hyperlink ref="B1501" r:id="rId901"/>
    <hyperlink ref="B1520" r:id="rId902"/>
    <hyperlink ref="B1549" r:id="rId903"/>
    <hyperlink ref="B1540" r:id="rId904"/>
    <hyperlink ref="B1449" r:id="rId905"/>
    <hyperlink ref="B1432" r:id="rId906"/>
    <hyperlink ref="B1573" r:id="rId907"/>
    <hyperlink ref="B1556" r:id="rId908"/>
    <hyperlink ref="B1413" r:id="rId909"/>
    <hyperlink ref="B1541" r:id="rId910"/>
    <hyperlink ref="B1356" r:id="rId911"/>
    <hyperlink ref="B1597" r:id="rId912"/>
    <hyperlink ref="B1471" r:id="rId913"/>
    <hyperlink ref="B1521" r:id="rId914"/>
    <hyperlink ref="B1399" r:id="rId915"/>
    <hyperlink ref="B1572" r:id="rId916"/>
    <hyperlink ref="B1385" r:id="rId917"/>
    <hyperlink ref="B1515" r:id="rId918"/>
    <hyperlink ref="B1574" r:id="rId919"/>
    <hyperlink ref="B1375" r:id="rId920"/>
    <hyperlink ref="B1388" r:id="rId921"/>
    <hyperlink ref="B1376" r:id="rId922"/>
    <hyperlink ref="B1389" r:id="rId923"/>
    <hyperlink ref="B1426" r:id="rId924"/>
    <hyperlink ref="B1542" r:id="rId925"/>
    <hyperlink ref="B1636" r:id="rId926"/>
    <hyperlink ref="B1489" r:id="rId927"/>
    <hyperlink ref="B1522" r:id="rId928"/>
    <hyperlink ref="B1588" r:id="rId929"/>
    <hyperlink ref="B1421" r:id="rId930"/>
    <hyperlink ref="B1557" r:id="rId931"/>
    <hyperlink ref="B1610" r:id="rId932"/>
    <hyperlink ref="B1495" r:id="rId933"/>
    <hyperlink ref="B1543" r:id="rId934"/>
    <hyperlink ref="B1405" r:id="rId935"/>
    <hyperlink ref="B1602" r:id="rId936"/>
    <hyperlink ref="B1396" r:id="rId937"/>
    <hyperlink ref="B1565" r:id="rId938"/>
    <hyperlink ref="B1490" r:id="rId939"/>
    <hyperlink ref="B1406" r:id="rId940"/>
    <hyperlink ref="B1593" r:id="rId941"/>
    <hyperlink ref="B1544" r:id="rId942"/>
    <hyperlink ref="B1589" r:id="rId943"/>
    <hyperlink ref="B1594" r:id="rId944"/>
    <hyperlink ref="B1633" r:id="rId945"/>
    <hyperlink ref="B1460" r:id="rId946"/>
    <hyperlink ref="B1528" r:id="rId947"/>
    <hyperlink ref="B1523" r:id="rId948"/>
    <hyperlink ref="B1623" r:id="rId949"/>
    <hyperlink ref="B1590" r:id="rId950"/>
    <hyperlink ref="B1620" r:id="rId951"/>
    <hyperlink ref="B1562" r:id="rId952"/>
    <hyperlink ref="B1595" r:id="rId953"/>
    <hyperlink ref="B1477" r:id="rId954"/>
    <hyperlink ref="B1513" r:id="rId955"/>
    <hyperlink ref="B1422" r:id="rId956"/>
    <hyperlink ref="B1439" r:id="rId957"/>
    <hyperlink ref="B1545" r:id="rId958"/>
    <hyperlink ref="B1381" r:id="rId959"/>
    <hyperlink ref="B1397" r:id="rId960"/>
    <hyperlink ref="B1496" r:id="rId961"/>
    <hyperlink ref="B1605" r:id="rId962"/>
    <hyperlink ref="B1547" r:id="rId963"/>
    <hyperlink ref="B1372" r:id="rId964"/>
    <hyperlink ref="B1718" r:id="rId965"/>
    <hyperlink ref="B1669" r:id="rId966"/>
    <hyperlink ref="B1698" r:id="rId967"/>
    <hyperlink ref="B1726" r:id="rId968"/>
    <hyperlink ref="B1704" r:id="rId969"/>
    <hyperlink ref="B1727" r:id="rId970"/>
    <hyperlink ref="B1711" r:id="rId971"/>
    <hyperlink ref="B1745" r:id="rId972"/>
    <hyperlink ref="B1733" r:id="rId973"/>
    <hyperlink ref="B1658" r:id="rId974"/>
    <hyperlink ref="B1685" r:id="rId975"/>
    <hyperlink ref="B1738" r:id="rId976"/>
    <hyperlink ref="B1670" r:id="rId977"/>
    <hyperlink ref="B1671" r:id="rId978"/>
    <hyperlink ref="B1739" r:id="rId979"/>
    <hyperlink ref="B1740" r:id="rId980"/>
    <hyperlink ref="B1637" r:id="rId981"/>
    <hyperlink ref="B1638" r:id="rId982"/>
    <hyperlink ref="B1639" r:id="rId983"/>
    <hyperlink ref="B1640" r:id="rId984"/>
    <hyperlink ref="B1641" r:id="rId985"/>
    <hyperlink ref="B1642" r:id="rId986" display="高桂惠"/>
    <hyperlink ref="B1643" r:id="rId987"/>
    <hyperlink ref="B1644" r:id="rId988"/>
    <hyperlink ref="B1645" r:id="rId989"/>
    <hyperlink ref="B1646" r:id="rId990" display="陳芳汶"/>
    <hyperlink ref="B1647" r:id="rId991"/>
    <hyperlink ref="B1648" r:id="rId992"/>
    <hyperlink ref="B1649" r:id="rId993"/>
    <hyperlink ref="B1650" r:id="rId994"/>
    <hyperlink ref="B1651" r:id="rId995"/>
    <hyperlink ref="B1652" r:id="rId996"/>
    <hyperlink ref="B1653" r:id="rId997"/>
    <hyperlink ref="B1656" r:id="rId998"/>
    <hyperlink ref="B1654" r:id="rId999"/>
    <hyperlink ref="B1655" r:id="rId1000"/>
    <hyperlink ref="B1657" r:id="rId1001"/>
    <hyperlink ref="B1659" r:id="rId1002"/>
    <hyperlink ref="B1660" r:id="rId1003"/>
    <hyperlink ref="B1661" r:id="rId1004"/>
    <hyperlink ref="B1662" r:id="rId1005"/>
    <hyperlink ref="B1663" r:id="rId1006"/>
    <hyperlink ref="B1664" r:id="rId1007"/>
    <hyperlink ref="B1665" r:id="rId1008"/>
    <hyperlink ref="B1666" r:id="rId1009"/>
    <hyperlink ref="B1667" r:id="rId1010"/>
    <hyperlink ref="B1668" r:id="rId1011"/>
    <hyperlink ref="B1672" r:id="rId1012"/>
    <hyperlink ref="B1673" r:id="rId1013"/>
    <hyperlink ref="B1674" r:id="rId1014"/>
    <hyperlink ref="B1675" r:id="rId1015"/>
    <hyperlink ref="B1676" r:id="rId1016"/>
    <hyperlink ref="B1677" r:id="rId1017"/>
    <hyperlink ref="B1678" r:id="rId1018"/>
    <hyperlink ref="B1679" r:id="rId1019"/>
    <hyperlink ref="B1680" r:id="rId1020"/>
    <hyperlink ref="B1681" r:id="rId1021"/>
    <hyperlink ref="B1682" r:id="rId1022"/>
    <hyperlink ref="B1683" r:id="rId1023"/>
    <hyperlink ref="B1684" r:id="rId1024"/>
    <hyperlink ref="B1686" r:id="rId1025"/>
    <hyperlink ref="B1687" r:id="rId1026"/>
    <hyperlink ref="B1688" r:id="rId1027"/>
    <hyperlink ref="B1691" r:id="rId1028"/>
    <hyperlink ref="B1692" r:id="rId1029"/>
    <hyperlink ref="B1693" r:id="rId1030"/>
    <hyperlink ref="B1694" r:id="rId1031"/>
    <hyperlink ref="B1695" r:id="rId1032"/>
    <hyperlink ref="B1696" r:id="rId1033"/>
    <hyperlink ref="B1697" r:id="rId1034"/>
    <hyperlink ref="B1702" r:id="rId1035"/>
    <hyperlink ref="B1701" r:id="rId1036"/>
    <hyperlink ref="B1700" r:id="rId1037"/>
    <hyperlink ref="B1703" r:id="rId1038"/>
    <hyperlink ref="B1705" r:id="rId1039"/>
    <hyperlink ref="B1706" r:id="rId1040"/>
    <hyperlink ref="B1707" r:id="rId1041"/>
    <hyperlink ref="B1708" r:id="rId1042"/>
    <hyperlink ref="B1709" r:id="rId1043"/>
    <hyperlink ref="B1710" r:id="rId1044"/>
    <hyperlink ref="B1712" r:id="rId1045"/>
    <hyperlink ref="B1713" r:id="rId1046"/>
    <hyperlink ref="B1714" r:id="rId1047"/>
    <hyperlink ref="B1715" r:id="rId1048"/>
    <hyperlink ref="B1716" r:id="rId1049"/>
    <hyperlink ref="B1717" r:id="rId1050"/>
    <hyperlink ref="B1719" r:id="rId1051"/>
    <hyperlink ref="B1720" r:id="rId1052"/>
    <hyperlink ref="B1721" r:id="rId1053"/>
    <hyperlink ref="B1722" r:id="rId1054"/>
    <hyperlink ref="B1723" r:id="rId1055"/>
    <hyperlink ref="B1724" r:id="rId1056"/>
    <hyperlink ref="B1725" r:id="rId1057"/>
    <hyperlink ref="B1728" r:id="rId1058"/>
    <hyperlink ref="B1729" r:id="rId1059"/>
    <hyperlink ref="B1730" r:id="rId1060"/>
    <hyperlink ref="B1731" r:id="rId1061"/>
    <hyperlink ref="B1732" r:id="rId1062"/>
    <hyperlink ref="B1734" r:id="rId1063"/>
    <hyperlink ref="B1735" r:id="rId1064"/>
    <hyperlink ref="B1736" r:id="rId1065"/>
    <hyperlink ref="B1737" r:id="rId1066"/>
    <hyperlink ref="B1741" r:id="rId1067"/>
    <hyperlink ref="B1742" r:id="rId1068"/>
    <hyperlink ref="B1743" r:id="rId1069"/>
    <hyperlink ref="B1744" r:id="rId1070"/>
    <hyperlink ref="B1746" r:id="rId1071"/>
    <hyperlink ref="B1747" r:id="rId1072"/>
    <hyperlink ref="B1748" r:id="rId1073"/>
    <hyperlink ref="B1273" r:id="rId1074"/>
    <hyperlink ref="B1253" r:id="rId1075"/>
    <hyperlink ref="B1254" r:id="rId1076"/>
    <hyperlink ref="B1255" r:id="rId1077"/>
    <hyperlink ref="B1256" r:id="rId1078"/>
    <hyperlink ref="B1257" r:id="rId1079"/>
    <hyperlink ref="B1258" r:id="rId1080"/>
    <hyperlink ref="B1259" r:id="rId1081"/>
    <hyperlink ref="B1260" r:id="rId1082"/>
    <hyperlink ref="B1261" r:id="rId1083"/>
    <hyperlink ref="B1262" r:id="rId1084"/>
    <hyperlink ref="B1263" r:id="rId1085"/>
    <hyperlink ref="B1264" r:id="rId1086"/>
    <hyperlink ref="B1265" r:id="rId1087"/>
    <hyperlink ref="B1266" r:id="rId1088"/>
    <hyperlink ref="B1267" r:id="rId1089"/>
    <hyperlink ref="B1268" r:id="rId1090"/>
    <hyperlink ref="B1269" r:id="rId1091"/>
    <hyperlink ref="B1270" r:id="rId1092"/>
    <hyperlink ref="B1271" r:id="rId1093"/>
    <hyperlink ref="B1272" r:id="rId1094"/>
    <hyperlink ref="B1274" r:id="rId1095"/>
    <hyperlink ref="B1275" r:id="rId1096"/>
    <hyperlink ref="B1276" r:id="rId1097"/>
    <hyperlink ref="B1277" r:id="rId1098"/>
    <hyperlink ref="B1278" r:id="rId1099"/>
    <hyperlink ref="B1279" r:id="rId1100"/>
    <hyperlink ref="B1280" r:id="rId1101"/>
    <hyperlink ref="B1281" r:id="rId1102"/>
    <hyperlink ref="B1282" r:id="rId1103"/>
    <hyperlink ref="B1283" r:id="rId1104"/>
    <hyperlink ref="B1284" r:id="rId1105"/>
    <hyperlink ref="B1285" r:id="rId1106"/>
    <hyperlink ref="B1286" r:id="rId1107"/>
    <hyperlink ref="B1287" r:id="rId1108"/>
    <hyperlink ref="B1288" r:id="rId1109"/>
    <hyperlink ref="B1289" r:id="rId1110"/>
    <hyperlink ref="B1290" r:id="rId1111"/>
    <hyperlink ref="B1291" r:id="rId1112"/>
    <hyperlink ref="B1292" r:id="rId1113"/>
    <hyperlink ref="B1293" r:id="rId1114"/>
    <hyperlink ref="B1294" r:id="rId1115"/>
    <hyperlink ref="B1295" r:id="rId1116"/>
    <hyperlink ref="B1296" r:id="rId1117"/>
    <hyperlink ref="B1297" r:id="rId1118"/>
    <hyperlink ref="B1298" r:id="rId1119"/>
    <hyperlink ref="B1299" r:id="rId1120"/>
    <hyperlink ref="B1300" r:id="rId1121"/>
    <hyperlink ref="B1301" r:id="rId1122"/>
  </hyperlinks>
  <printOptions horizontalCentered="1" gridLines="1"/>
  <pageMargins left="0.7" right="0.7" top="0.75" bottom="0.75" header="0" footer="0"/>
  <pageSetup paperSize="9" fitToHeight="0" pageOrder="overThenDown" orientation="portrait" cellComments="atEnd" r:id="rId1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Hsu</dc:creator>
  <cp:lastModifiedBy>user</cp:lastModifiedBy>
  <dcterms:created xsi:type="dcterms:W3CDTF">2018-07-23T08:50:17Z</dcterms:created>
  <dcterms:modified xsi:type="dcterms:W3CDTF">2018-08-09T01:20:08Z</dcterms:modified>
</cp:coreProperties>
</file>